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225" yWindow="-270" windowWidth="11820" windowHeight="10350" tabRatio="782" activeTab="4"/>
  </bookViews>
  <sheets>
    <sheet name="Пр1" sheetId="1" r:id="rId1"/>
    <sheet name="Пр2" sheetId="2" r:id="rId2"/>
    <sheet name="Пр3" sheetId="6" r:id="rId3"/>
    <sheet name="Пр4" sheetId="57" r:id="rId4"/>
    <sheet name="Пр5" sheetId="5" r:id="rId5"/>
    <sheet name="КВСР" sheetId="8" state="hidden" r:id="rId6"/>
    <sheet name="КФСР" sheetId="7" state="hidden" r:id="rId7"/>
    <sheet name="КЦСР" sheetId="9" state="hidden" r:id="rId8"/>
    <sheet name="КВР" sheetId="10" state="hidden" r:id="rId9"/>
    <sheet name="Пр_6" sheetId="58" r:id="rId10"/>
    <sheet name="Пр 7" sheetId="13" r:id="rId11"/>
    <sheet name="Пр_8" sheetId="59" r:id="rId12"/>
    <sheet name="Пр_9" sheetId="60" r:id="rId13"/>
    <sheet name="Пр_10" sheetId="56" r:id="rId14"/>
    <sheet name="Пр_11" sheetId="53" r:id="rId15"/>
    <sheet name="Числ" sheetId="61" r:id="rId16"/>
  </sheets>
  <definedNames>
    <definedName name="_xlnm._FilterDatabase" localSheetId="5" hidden="1">КВСР!$A$2:$B$1166</definedName>
    <definedName name="_xlnm._FilterDatabase" localSheetId="6" hidden="1">КФСР!$A$1400:$B$1478</definedName>
    <definedName name="_xlnm._FilterDatabase" localSheetId="7" hidden="1">КЦСР!$A$2036:$B$3278</definedName>
    <definedName name="_xlnm._FilterDatabase" localSheetId="0" hidden="1">Пр1!$A$9:$J$153</definedName>
    <definedName name="_xlnm._FilterDatabase" localSheetId="4" hidden="1">Пр5!$A$8:$G$846</definedName>
    <definedName name="Z_66DBF0AC_E9A0_482F_9E41_1928B6CA83DC_.wvu.Cols" localSheetId="1" hidden="1">Пр2!$D:$D</definedName>
    <definedName name="Z_66DBF0AC_E9A0_482F_9E41_1928B6CA83DC_.wvu.Cols" localSheetId="2" hidden="1">Пр3!#REF!</definedName>
    <definedName name="Z_66DBF0AC_E9A0_482F_9E41_1928B6CA83DC_.wvu.FilterData" localSheetId="4" hidden="1">Пр5!$A$8:$F$803</definedName>
    <definedName name="Z_66DBF0AC_E9A0_482F_9E41_1928B6CA83DC_.wvu.Rows" localSheetId="2" hidden="1">Пр3!#REF!,Пр3!#REF!</definedName>
    <definedName name="Z_91923F83_3A6B_4204_9891_178562AB34F1_.wvu.Cols" localSheetId="1" hidden="1">Пр2!$D:$D</definedName>
    <definedName name="Z_91923F83_3A6B_4204_9891_178562AB34F1_.wvu.Cols" localSheetId="2" hidden="1">Пр3!#REF!</definedName>
    <definedName name="Z_91923F83_3A6B_4204_9891_178562AB34F1_.wvu.FilterData" localSheetId="4" hidden="1">Пр5!$A$8:$F$803</definedName>
    <definedName name="Z_91923F83_3A6B_4204_9891_178562AB34F1_.wvu.PrintArea" localSheetId="0" hidden="1">Пр1!$A$1:$I$153</definedName>
    <definedName name="Z_91923F83_3A6B_4204_9891_178562AB34F1_.wvu.PrintArea" localSheetId="1" hidden="1">Пр2!$A$1:$C$119</definedName>
    <definedName name="Z_91923F83_3A6B_4204_9891_178562AB34F1_.wvu.PrintArea" localSheetId="4" hidden="1">Пр5!$A$1:$F$803</definedName>
    <definedName name="Z_91923F83_3A6B_4204_9891_178562AB34F1_.wvu.Rows" localSheetId="1" hidden="1">Пр2!$22:$22</definedName>
    <definedName name="Z_91923F83_3A6B_4204_9891_178562AB34F1_.wvu.Rows" localSheetId="2" hidden="1">Пр3!#REF!,Пр3!#REF!</definedName>
    <definedName name="Z_A5E41FC9_89B1_40D2_B587_57BC4C5E4715_.wvu.Cols" localSheetId="1" hidden="1">Пр2!$D:$D</definedName>
    <definedName name="Z_A5E41FC9_89B1_40D2_B587_57BC4C5E4715_.wvu.Cols" localSheetId="2" hidden="1">Пр3!#REF!</definedName>
    <definedName name="Z_A5E41FC9_89B1_40D2_B587_57BC4C5E4715_.wvu.FilterData" localSheetId="4" hidden="1">Пр5!$A$8:$F$803</definedName>
    <definedName name="Z_A5E41FC9_89B1_40D2_B587_57BC4C5E4715_.wvu.PrintArea" localSheetId="0" hidden="1">Пр1!$A$1:$I$153</definedName>
    <definedName name="Z_A5E41FC9_89B1_40D2_B587_57BC4C5E4715_.wvu.PrintArea" localSheetId="1" hidden="1">Пр2!$A$1:$C$119</definedName>
    <definedName name="Z_A5E41FC9_89B1_40D2_B587_57BC4C5E4715_.wvu.PrintArea" localSheetId="4" hidden="1">Пр5!$A$1:$F$803</definedName>
    <definedName name="Z_A5E41FC9_89B1_40D2_B587_57BC4C5E4715_.wvu.Rows" localSheetId="1" hidden="1">Пр2!$22:$22</definedName>
    <definedName name="Z_A5E41FC9_89B1_40D2_B587_57BC4C5E4715_.wvu.Rows" localSheetId="2" hidden="1">Пр3!#REF!,Пр3!#REF!</definedName>
    <definedName name="Z_B3311466_F005_49F1_A579_3E6CECE305A8_.wvu.Cols" localSheetId="1" hidden="1">Пр2!$D:$D</definedName>
    <definedName name="Z_B3311466_F005_49F1_A579_3E6CECE305A8_.wvu.Cols" localSheetId="2" hidden="1">Пр3!#REF!</definedName>
    <definedName name="Z_B3311466_F005_49F1_A579_3E6CECE305A8_.wvu.FilterData" localSheetId="4" hidden="1">Пр5!$A$8:$F$803</definedName>
    <definedName name="Z_B3311466_F005_49F1_A579_3E6CECE305A8_.wvu.PrintArea" localSheetId="0" hidden="1">Пр1!$A$1:$I$153</definedName>
    <definedName name="Z_B3311466_F005_49F1_A579_3E6CECE305A8_.wvu.PrintArea" localSheetId="1" hidden="1">Пр2!$A$1:$C$119</definedName>
    <definedName name="Z_B3311466_F005_49F1_A579_3E6CECE305A8_.wvu.PrintArea" localSheetId="4" hidden="1">Пр5!$A$1:$F$803</definedName>
    <definedName name="Z_B3311466_F005_49F1_A579_3E6CECE305A8_.wvu.Rows" localSheetId="1" hidden="1">Пр2!$22:$22</definedName>
    <definedName name="Z_B3311466_F005_49F1_A579_3E6CECE305A8_.wvu.Rows" localSheetId="2" hidden="1">Пр3!#REF!,Пр3!#REF!</definedName>
    <definedName name="Z_E51CBA0A_8A1C_44BF_813B_86B1F7C678D3_.wvu.FilterData" localSheetId="4" hidden="1">Пр5!$A$8:$F$803</definedName>
    <definedName name="Z_E5662E33_D4B0_43EA_9B06_C8DA9DFDBEF6_.wvu.Cols" localSheetId="1" hidden="1">Пр2!$D:$D</definedName>
    <definedName name="Z_E5662E33_D4B0_43EA_9B06_C8DA9DFDBEF6_.wvu.Cols" localSheetId="2" hidden="1">Пр3!#REF!</definedName>
    <definedName name="Z_E5662E33_D4B0_43EA_9B06_C8DA9DFDBEF6_.wvu.FilterData" localSheetId="4" hidden="1">Пр5!$A$8:$F$803</definedName>
    <definedName name="Z_E5662E33_D4B0_43EA_9B06_C8DA9DFDBEF6_.wvu.PrintArea" localSheetId="0" hidden="1">Пр1!$A$1:$I$153</definedName>
    <definedName name="Z_E5662E33_D4B0_43EA_9B06_C8DA9DFDBEF6_.wvu.PrintArea" localSheetId="1" hidden="1">Пр2!$A$1:$C$119</definedName>
    <definedName name="Z_E5662E33_D4B0_43EA_9B06_C8DA9DFDBEF6_.wvu.PrintArea" localSheetId="2" hidden="1">Пр3!$A$1:$C$23</definedName>
    <definedName name="Z_E5662E33_D4B0_43EA_9B06_C8DA9DFDBEF6_.wvu.PrintArea" localSheetId="4" hidden="1">Пр5!$A$1:$F$803</definedName>
    <definedName name="Z_E5662E33_D4B0_43EA_9B06_C8DA9DFDBEF6_.wvu.Rows" localSheetId="1" hidden="1">Пр2!$22:$22</definedName>
    <definedName name="Z_E5662E33_D4B0_43EA_9B06_C8DA9DFDBEF6_.wvu.Rows" localSheetId="2" hidden="1">Пр3!#REF!,Пр3!#REF!</definedName>
    <definedName name="Z_F3607253_7816_4CF7_9CFD_2ADFFAD916F8_.wvu.Cols" localSheetId="1" hidden="1">Пр2!$D:$D</definedName>
    <definedName name="Z_F3607253_7816_4CF7_9CFD_2ADFFAD916F8_.wvu.Cols" localSheetId="2" hidden="1">Пр3!#REF!</definedName>
    <definedName name="Z_F3607253_7816_4CF7_9CFD_2ADFFAD916F8_.wvu.FilterData" localSheetId="4" hidden="1">Пр5!$A$8:$F$803</definedName>
    <definedName name="Z_F3607253_7816_4CF7_9CFD_2ADFFAD916F8_.wvu.PrintArea" localSheetId="0" hidden="1">Пр1!$A$1:$I$153</definedName>
    <definedName name="Z_F3607253_7816_4CF7_9CFD_2ADFFAD916F8_.wvu.PrintArea" localSheetId="1" hidden="1">Пр2!$A$1:$C$119</definedName>
    <definedName name="Z_F3607253_7816_4CF7_9CFD_2ADFFAD916F8_.wvu.PrintArea" localSheetId="4" hidden="1">Пр5!$A$1:$F$803</definedName>
    <definedName name="Z_F3607253_7816_4CF7_9CFD_2ADFFAD916F8_.wvu.Rows" localSheetId="1" hidden="1">Пр2!$22:$22</definedName>
    <definedName name="Z_F3607253_7816_4CF7_9CFD_2ADFFAD916F8_.wvu.Rows" localSheetId="2" hidden="1">Пр3!#REF!,Пр3!#REF!</definedName>
    <definedName name="_xlnm.Print_Area" localSheetId="8">КВР!$A$1820:$B$1932</definedName>
    <definedName name="_xlnm.Print_Area" localSheetId="5">КВСР!$A$1000:$B$1167</definedName>
    <definedName name="_xlnm.Print_Area" localSheetId="6">КФСР!$A$1:$B$1501</definedName>
    <definedName name="_xlnm.Print_Area" localSheetId="7">КЦСР!$A$2036:$B$3492</definedName>
    <definedName name="_xlnm.Print_Area" localSheetId="3">Пр4!$A$1:$E$37</definedName>
  </definedNames>
  <calcPr calcId="125725"/>
  <customWorkbookViews>
    <customWorkbookView name="SEC - Личное представление" guid="{E5662E33-D4B0-43EA-9B06-C8DA9DFDBEF6}" mergeInterval="0" personalView="1" maximized="1" windowWidth="1276" windowHeight="608" tabRatio="740" activeSheetId="6"/>
    <customWorkbookView name="Новикова - Личное представление" guid="{B3311466-F005-49F1-A579-3E6CECE305A8}" mergeInterval="0" personalView="1" maximized="1" windowWidth="1020" windowHeight="577" tabRatio="740" activeSheetId="2"/>
    <customWorkbookView name="User - Личное представление" guid="{F3607253-7816-4CF7-9CFD-2ADFFAD916F8}" mergeInterval="0" personalView="1" maximized="1" windowWidth="1020" windowHeight="603" tabRatio="740" activeSheetId="2"/>
    <customWorkbookView name="Суворова - Личное представление" guid="{A5E41FC9-89B1-40D2-B587-57BC4C5E4715}" mergeInterval="0" personalView="1" maximized="1" windowWidth="796" windowHeight="435" tabRatio="740" activeSheetId="5"/>
    <customWorkbookView name="Елаева - Личное представление" guid="{66DBF0AC-E9A0-482F-9E41-1928B6CA83DC}" mergeInterval="0" personalView="1" maximized="1" windowWidth="1020" windowHeight="603" tabRatio="740" activeSheetId="1"/>
    <customWorkbookView name="Шипина - Личное представление" guid="{91923F83-3A6B-4204-9891-178562AB34F1}" mergeInterval="0" personalView="1" maximized="1" windowWidth="796" windowHeight="435" tabRatio="740" activeSheetId="1"/>
  </customWorkbookViews>
</workbook>
</file>

<file path=xl/calcChain.xml><?xml version="1.0" encoding="utf-8"?>
<calcChain xmlns="http://schemas.openxmlformats.org/spreadsheetml/2006/main">
  <c r="B37" i="57"/>
  <c r="B35"/>
  <c r="D21" i="6" l="1"/>
  <c r="D16"/>
  <c r="D18"/>
  <c r="D24"/>
  <c r="D102" i="13" l="1"/>
  <c r="D101"/>
  <c r="D34"/>
  <c r="G804" i="5"/>
  <c r="G806"/>
  <c r="G719"/>
  <c r="G572"/>
  <c r="G567" s="1"/>
  <c r="G583"/>
  <c r="G538"/>
  <c r="G364"/>
  <c r="G368"/>
  <c r="G212"/>
  <c r="A672"/>
  <c r="A402"/>
  <c r="G662"/>
  <c r="G485"/>
  <c r="G484" s="1"/>
  <c r="G483" s="1"/>
  <c r="G70"/>
  <c r="G843"/>
  <c r="G837"/>
  <c r="G827"/>
  <c r="G826" s="1"/>
  <c r="G825" s="1"/>
  <c r="G823"/>
  <c r="G819"/>
  <c r="G818" s="1"/>
  <c r="G817" s="1"/>
  <c r="G816" s="1"/>
  <c r="G813"/>
  <c r="G812" s="1"/>
  <c r="G811" s="1"/>
  <c r="G809"/>
  <c r="G807"/>
  <c r="G805"/>
  <c r="G802"/>
  <c r="G801" s="1"/>
  <c r="G800" s="1"/>
  <c r="G799" s="1"/>
  <c r="G797"/>
  <c r="G796"/>
  <c r="G795" s="1"/>
  <c r="G793"/>
  <c r="G792" s="1"/>
  <c r="G791" s="1"/>
  <c r="G790" s="1"/>
  <c r="G787"/>
  <c r="G785"/>
  <c r="G783" s="1"/>
  <c r="G781"/>
  <c r="G780"/>
  <c r="G779" s="1"/>
  <c r="G777"/>
  <c r="G776" s="1"/>
  <c r="G775" s="1"/>
  <c r="G771"/>
  <c r="G770" s="1"/>
  <c r="G769" s="1"/>
  <c r="G762"/>
  <c r="G758"/>
  <c r="G757" s="1"/>
  <c r="G754"/>
  <c r="G753" s="1"/>
  <c r="G752" s="1"/>
  <c r="G750"/>
  <c r="G748"/>
  <c r="G743"/>
  <c r="G741"/>
  <c r="G739"/>
  <c r="G737"/>
  <c r="G736"/>
  <c r="G733"/>
  <c r="G728"/>
  <c r="G727"/>
  <c r="G726" s="1"/>
  <c r="G724"/>
  <c r="G722"/>
  <c r="G721"/>
  <c r="G718"/>
  <c r="G716"/>
  <c r="G713" s="1"/>
  <c r="G715"/>
  <c r="G714" s="1"/>
  <c r="G711"/>
  <c r="G710" s="1"/>
  <c r="G709" s="1"/>
  <c r="G706"/>
  <c r="G705" s="1"/>
  <c r="G704" s="1"/>
  <c r="G701"/>
  <c r="G700" s="1"/>
  <c r="G699" s="1"/>
  <c r="G697"/>
  <c r="G696" s="1"/>
  <c r="G695" s="1"/>
  <c r="G691"/>
  <c r="G689"/>
  <c r="G688" s="1"/>
  <c r="G687" s="1"/>
  <c r="G684"/>
  <c r="G683" s="1"/>
  <c r="G682" s="1"/>
  <c r="G679"/>
  <c r="G678" s="1"/>
  <c r="G676"/>
  <c r="G672"/>
  <c r="G671" s="1"/>
  <c r="G670" s="1"/>
  <c r="G667"/>
  <c r="G665"/>
  <c r="G664"/>
  <c r="G663" s="1"/>
  <c r="G660"/>
  <c r="G659" s="1"/>
  <c r="G658" s="1"/>
  <c r="G656"/>
  <c r="G655" s="1"/>
  <c r="G653"/>
  <c r="G651" s="1"/>
  <c r="G647"/>
  <c r="G646" s="1"/>
  <c r="G639"/>
  <c r="G638" s="1"/>
  <c r="G634"/>
  <c r="G633"/>
  <c r="G632" s="1"/>
  <c r="G629"/>
  <c r="G627" s="1"/>
  <c r="G625"/>
  <c r="G624" s="1"/>
  <c r="G623" s="1"/>
  <c r="G622" s="1"/>
  <c r="G617"/>
  <c r="G616" s="1"/>
  <c r="G615" s="1"/>
  <c r="G610"/>
  <c r="G607"/>
  <c r="G606" s="1"/>
  <c r="G605" s="1"/>
  <c r="G598"/>
  <c r="G597" s="1"/>
  <c r="G594"/>
  <c r="G593"/>
  <c r="G591"/>
  <c r="G590" s="1"/>
  <c r="G588"/>
  <c r="G587" s="1"/>
  <c r="G585"/>
  <c r="G584" s="1"/>
  <c r="G580"/>
  <c r="G577"/>
  <c r="G575"/>
  <c r="G573"/>
  <c r="G570"/>
  <c r="G568"/>
  <c r="G565"/>
  <c r="G564" s="1"/>
  <c r="G561"/>
  <c r="G560" s="1"/>
  <c r="G559" s="1"/>
  <c r="G558" s="1"/>
  <c r="G556"/>
  <c r="G555" s="1"/>
  <c r="G553"/>
  <c r="G551"/>
  <c r="G550" s="1"/>
  <c r="G548"/>
  <c r="G547"/>
  <c r="G545"/>
  <c r="G543"/>
  <c r="G542" s="1"/>
  <c r="G541" s="1"/>
  <c r="G536"/>
  <c r="G534"/>
  <c r="G533" s="1"/>
  <c r="G530"/>
  <c r="G526"/>
  <c r="G525"/>
  <c r="G524" s="1"/>
  <c r="G522"/>
  <c r="G521" s="1"/>
  <c r="G518"/>
  <c r="G517"/>
  <c r="G516" s="1"/>
  <c r="G515" s="1"/>
  <c r="G513"/>
  <c r="G512" s="1"/>
  <c r="G511" s="1"/>
  <c r="G510" s="1"/>
  <c r="G508"/>
  <c r="G507" s="1"/>
  <c r="G506" s="1"/>
  <c r="G503"/>
  <c r="G502"/>
  <c r="G501" s="1"/>
  <c r="G499"/>
  <c r="G498" s="1"/>
  <c r="G497" s="1"/>
  <c r="G496" s="1"/>
  <c r="G494"/>
  <c r="G493" s="1"/>
  <c r="G492" s="1"/>
  <c r="G491" s="1"/>
  <c r="G489"/>
  <c r="G488" s="1"/>
  <c r="G487" s="1"/>
  <c r="G481"/>
  <c r="G476"/>
  <c r="G475" s="1"/>
  <c r="G474" s="1"/>
  <c r="G470"/>
  <c r="G469" s="1"/>
  <c r="G468" s="1"/>
  <c r="G466"/>
  <c r="G465" s="1"/>
  <c r="G464" s="1"/>
  <c r="G455"/>
  <c r="G453" s="1"/>
  <c r="G449"/>
  <c r="G448" s="1"/>
  <c r="G447" s="1"/>
  <c r="G445"/>
  <c r="G444" s="1"/>
  <c r="G443" s="1"/>
  <c r="G440"/>
  <c r="G439" s="1"/>
  <c r="G438" s="1"/>
  <c r="G430"/>
  <c r="G429" s="1"/>
  <c r="G426"/>
  <c r="G425" s="1"/>
  <c r="G424" s="1"/>
  <c r="G422"/>
  <c r="G421"/>
  <c r="G419"/>
  <c r="G418" s="1"/>
  <c r="G415"/>
  <c r="G414" s="1"/>
  <c r="G412"/>
  <c r="G411" s="1"/>
  <c r="G408"/>
  <c r="G407" s="1"/>
  <c r="G405"/>
  <c r="G404" s="1"/>
  <c r="G403" s="1"/>
  <c r="G402" s="1"/>
  <c r="G400"/>
  <c r="G397"/>
  <c r="G396" s="1"/>
  <c r="G395" s="1"/>
  <c r="G392"/>
  <c r="G390"/>
  <c r="G388"/>
  <c r="G386"/>
  <c r="G384"/>
  <c r="G383" s="1"/>
  <c r="G381"/>
  <c r="G380" s="1"/>
  <c r="G378"/>
  <c r="G376"/>
  <c r="G374"/>
  <c r="G373" s="1"/>
  <c r="G371"/>
  <c r="G370"/>
  <c r="G367"/>
  <c r="G365"/>
  <c r="G362"/>
  <c r="G361" s="1"/>
  <c r="G357"/>
  <c r="G356" s="1"/>
  <c r="G355" s="1"/>
  <c r="G353"/>
  <c r="G352" s="1"/>
  <c r="G351" s="1"/>
  <c r="G349"/>
  <c r="G348" s="1"/>
  <c r="G347" s="1"/>
  <c r="G344"/>
  <c r="G342"/>
  <c r="G340"/>
  <c r="G336"/>
  <c r="G335" s="1"/>
  <c r="G331"/>
  <c r="G330" s="1"/>
  <c r="G329" s="1"/>
  <c r="G326"/>
  <c r="G325" s="1"/>
  <c r="G323"/>
  <c r="G322" s="1"/>
  <c r="G318"/>
  <c r="G317"/>
  <c r="G316" s="1"/>
  <c r="G314"/>
  <c r="G313" s="1"/>
  <c r="G312" s="1"/>
  <c r="G309"/>
  <c r="G306"/>
  <c r="G302"/>
  <c r="G301" s="1"/>
  <c r="G299"/>
  <c r="G298"/>
  <c r="G296"/>
  <c r="G295" s="1"/>
  <c r="G293"/>
  <c r="G292" s="1"/>
  <c r="G289"/>
  <c r="G288" s="1"/>
  <c r="G287" s="1"/>
  <c r="G279"/>
  <c r="G278" s="1"/>
  <c r="G276"/>
  <c r="G274"/>
  <c r="G273" s="1"/>
  <c r="G270"/>
  <c r="G269" s="1"/>
  <c r="G268" s="1"/>
  <c r="G262"/>
  <c r="G261" s="1"/>
  <c r="G258"/>
  <c r="G257" s="1"/>
  <c r="G255"/>
  <c r="G252"/>
  <c r="G249"/>
  <c r="G248" s="1"/>
  <c r="G247" s="1"/>
  <c r="G244"/>
  <c r="G243" s="1"/>
  <c r="G242" s="1"/>
  <c r="G239"/>
  <c r="G238" s="1"/>
  <c r="G236"/>
  <c r="G235" s="1"/>
  <c r="G234" s="1"/>
  <c r="G232"/>
  <c r="G231"/>
  <c r="G230" s="1"/>
  <c r="G228"/>
  <c r="G227" s="1"/>
  <c r="G226" s="1"/>
  <c r="G223"/>
  <c r="G222" s="1"/>
  <c r="G219"/>
  <c r="G218" s="1"/>
  <c r="G216"/>
  <c r="G211"/>
  <c r="G210" s="1"/>
  <c r="G208"/>
  <c r="G207" s="1"/>
  <c r="G206" s="1"/>
  <c r="G203"/>
  <c r="G202" s="1"/>
  <c r="G200"/>
  <c r="G199" s="1"/>
  <c r="G198" s="1"/>
  <c r="G196"/>
  <c r="G195" s="1"/>
  <c r="G192"/>
  <c r="G191" s="1"/>
  <c r="G190" s="1"/>
  <c r="G188"/>
  <c r="G187" s="1"/>
  <c r="G186" s="1"/>
  <c r="G183"/>
  <c r="G182" s="1"/>
  <c r="G181" s="1"/>
  <c r="G180" s="1"/>
  <c r="G178"/>
  <c r="G175" s="1"/>
  <c r="G173"/>
  <c r="G172"/>
  <c r="G171" s="1"/>
  <c r="G169"/>
  <c r="G167" s="1"/>
  <c r="G163"/>
  <c r="G162" s="1"/>
  <c r="G161" s="1"/>
  <c r="G159"/>
  <c r="G158" s="1"/>
  <c r="G156"/>
  <c r="G155" s="1"/>
  <c r="G153"/>
  <c r="G152" s="1"/>
  <c r="G144"/>
  <c r="G143" s="1"/>
  <c r="G139"/>
  <c r="G138" s="1"/>
  <c r="G137" s="1"/>
  <c r="G135"/>
  <c r="G134" s="1"/>
  <c r="G133" s="1"/>
  <c r="G131"/>
  <c r="G129"/>
  <c r="G128" s="1"/>
  <c r="G127" s="1"/>
  <c r="G124"/>
  <c r="G123" s="1"/>
  <c r="G122" s="1"/>
  <c r="G120"/>
  <c r="G119" s="1"/>
  <c r="G118" s="1"/>
  <c r="G115"/>
  <c r="G114" s="1"/>
  <c r="G113" s="1"/>
  <c r="G111"/>
  <c r="G110" s="1"/>
  <c r="G108"/>
  <c r="G107" s="1"/>
  <c r="G106" s="1"/>
  <c r="G103"/>
  <c r="G102" s="1"/>
  <c r="G99"/>
  <c r="G98" s="1"/>
  <c r="G97" s="1"/>
  <c r="G94"/>
  <c r="G93" s="1"/>
  <c r="G91"/>
  <c r="G90" s="1"/>
  <c r="G89" s="1"/>
  <c r="G87"/>
  <c r="G86" s="1"/>
  <c r="G85" s="1"/>
  <c r="G83"/>
  <c r="G82" s="1"/>
  <c r="G77"/>
  <c r="G76" s="1"/>
  <c r="G73"/>
  <c r="G72" s="1"/>
  <c r="G71" s="1"/>
  <c r="G68"/>
  <c r="G67" s="1"/>
  <c r="G66" s="1"/>
  <c r="G65" s="1"/>
  <c r="G59"/>
  <c r="G58" s="1"/>
  <c r="G57" s="1"/>
  <c r="G56" s="1"/>
  <c r="G54"/>
  <c r="G53" s="1"/>
  <c r="G51"/>
  <c r="G50" s="1"/>
  <c r="G48"/>
  <c r="G47" s="1"/>
  <c r="G46" s="1"/>
  <c r="G44"/>
  <c r="G43" s="1"/>
  <c r="G42" s="1"/>
  <c r="G40"/>
  <c r="G39" s="1"/>
  <c r="G34"/>
  <c r="G33" s="1"/>
  <c r="G30"/>
  <c r="G29" s="1"/>
  <c r="G28" s="1"/>
  <c r="G26"/>
  <c r="G25" s="1"/>
  <c r="G24" s="1"/>
  <c r="G16"/>
  <c r="G15" s="1"/>
  <c r="G14" s="1"/>
  <c r="G12"/>
  <c r="G11" s="1"/>
  <c r="G10" s="1"/>
  <c r="J41" i="1"/>
  <c r="J149"/>
  <c r="J148" s="1"/>
  <c r="G774" i="5" l="1"/>
  <c r="G652"/>
  <c r="G452"/>
  <c r="G563"/>
  <c r="G532"/>
  <c r="G835"/>
  <c r="G834" s="1"/>
  <c r="G836"/>
  <c r="G821"/>
  <c r="G822"/>
  <c r="G784"/>
  <c r="G760"/>
  <c r="G761"/>
  <c r="G730"/>
  <c r="G732"/>
  <c r="G731" s="1"/>
  <c r="G703"/>
  <c r="G694"/>
  <c r="G686"/>
  <c r="G674"/>
  <c r="G675"/>
  <c r="G637"/>
  <c r="G636" s="1"/>
  <c r="G628"/>
  <c r="G596"/>
  <c r="G528"/>
  <c r="G529"/>
  <c r="G520"/>
  <c r="G478"/>
  <c r="G480"/>
  <c r="G479" s="1"/>
  <c r="G463"/>
  <c r="G454"/>
  <c r="G428"/>
  <c r="G417"/>
  <c r="G360"/>
  <c r="G346" s="1"/>
  <c r="G338"/>
  <c r="G339"/>
  <c r="G311"/>
  <c r="G260"/>
  <c r="G241"/>
  <c r="G214"/>
  <c r="G215"/>
  <c r="G194"/>
  <c r="G177"/>
  <c r="G176" s="1"/>
  <c r="G168"/>
  <c r="G142"/>
  <c r="G141" s="1"/>
  <c r="G126"/>
  <c r="G96"/>
  <c r="G81"/>
  <c r="G32"/>
  <c r="D19" i="58"/>
  <c r="E13"/>
  <c r="D13"/>
  <c r="J137" i="1"/>
  <c r="J49"/>
  <c r="J102"/>
  <c r="F31" i="56"/>
  <c r="D30" i="60"/>
  <c r="D26"/>
  <c r="D23"/>
  <c r="C19"/>
  <c r="C32" s="1"/>
  <c r="D19"/>
  <c r="D13"/>
  <c r="G669" i="5" l="1"/>
  <c r="G505"/>
  <c r="G185"/>
  <c r="G9"/>
  <c r="D32" i="60"/>
  <c r="G846" i="5" l="1"/>
  <c r="B17" i="59"/>
  <c r="C17"/>
  <c r="B19" i="58"/>
  <c r="C13"/>
  <c r="B13"/>
  <c r="B12"/>
  <c r="B11"/>
  <c r="D13" i="53" l="1"/>
  <c r="D11"/>
  <c r="D9"/>
  <c r="D23" i="6"/>
  <c r="D109" i="13"/>
  <c r="D103"/>
  <c r="D87"/>
  <c r="D79"/>
  <c r="D71"/>
  <c r="D58"/>
  <c r="D53"/>
  <c r="D48"/>
  <c r="J43" i="1"/>
  <c r="J42" s="1"/>
  <c r="J30"/>
  <c r="J36"/>
  <c r="J34" s="1"/>
  <c r="J26"/>
  <c r="J24"/>
  <c r="J14"/>
  <c r="J12"/>
  <c r="C9" i="53"/>
  <c r="C10"/>
  <c r="E10" i="56"/>
  <c r="C12" i="53"/>
  <c r="C15"/>
  <c r="C14"/>
  <c r="E11" i="56"/>
  <c r="D16" i="53" l="1"/>
  <c r="J23" i="1"/>
  <c r="D15" i="6"/>
  <c r="D10"/>
  <c r="B22" i="57"/>
  <c r="B17"/>
  <c r="B21"/>
  <c r="B20" l="1"/>
  <c r="B23" s="1"/>
  <c r="B14"/>
  <c r="D31" i="56" l="1"/>
  <c r="E27"/>
  <c r="E26"/>
  <c r="E25"/>
  <c r="E24"/>
  <c r="E22"/>
  <c r="E21"/>
  <c r="E20"/>
  <c r="E19"/>
  <c r="E18"/>
  <c r="E17"/>
  <c r="E16"/>
  <c r="E15"/>
  <c r="E12"/>
  <c r="E31" l="1"/>
  <c r="A824" i="5"/>
  <c r="A823"/>
  <c r="A783"/>
  <c r="A753"/>
  <c r="A735"/>
  <c r="A734"/>
  <c r="A721"/>
  <c r="A719"/>
  <c r="A718"/>
  <c r="A707"/>
  <c r="A708"/>
  <c r="A709"/>
  <c r="A710"/>
  <c r="A711"/>
  <c r="A712"/>
  <c r="A713"/>
  <c r="A714"/>
  <c r="A715"/>
  <c r="A716"/>
  <c r="A717"/>
  <c r="A720"/>
  <c r="A722"/>
  <c r="A723"/>
  <c r="A724"/>
  <c r="A725"/>
  <c r="A726"/>
  <c r="A727"/>
  <c r="A728"/>
  <c r="A729"/>
  <c r="A730"/>
  <c r="A731"/>
  <c r="A732"/>
  <c r="A733"/>
  <c r="A736"/>
  <c r="A737"/>
  <c r="A738"/>
  <c r="A739"/>
  <c r="A740"/>
  <c r="A741"/>
  <c r="A742"/>
  <c r="A743"/>
  <c r="A744"/>
  <c r="A745"/>
  <c r="A746"/>
  <c r="A747"/>
  <c r="A748"/>
  <c r="A749"/>
  <c r="A750"/>
  <c r="A751"/>
  <c r="A752"/>
  <c r="A754"/>
  <c r="A755"/>
  <c r="A756"/>
  <c r="A757"/>
  <c r="A758"/>
  <c r="A759"/>
  <c r="A760"/>
  <c r="A761"/>
  <c r="A762"/>
  <c r="A763"/>
  <c r="A764"/>
  <c r="A765"/>
  <c r="A766"/>
  <c r="A767"/>
  <c r="A768"/>
  <c r="A769"/>
  <c r="A770"/>
  <c r="A771"/>
  <c r="A772"/>
  <c r="A773"/>
  <c r="A774"/>
  <c r="A775"/>
  <c r="A776"/>
  <c r="A777"/>
  <c r="A778"/>
  <c r="A779"/>
  <c r="A780"/>
  <c r="A781"/>
  <c r="A782"/>
  <c r="A784"/>
  <c r="A785"/>
  <c r="A786"/>
  <c r="A787"/>
  <c r="A788"/>
  <c r="A789"/>
  <c r="A790"/>
  <c r="A791"/>
  <c r="A792"/>
  <c r="A793"/>
  <c r="A794"/>
  <c r="A795"/>
  <c r="A796"/>
  <c r="A797"/>
  <c r="A798"/>
  <c r="A799"/>
  <c r="A800"/>
  <c r="A801"/>
  <c r="A802"/>
  <c r="A803"/>
  <c r="A804"/>
  <c r="A805"/>
  <c r="A806"/>
  <c r="A807"/>
  <c r="A808"/>
  <c r="A809"/>
  <c r="A810"/>
  <c r="A811"/>
  <c r="A812"/>
  <c r="A813"/>
  <c r="A814"/>
  <c r="A815"/>
  <c r="A816"/>
  <c r="A817"/>
  <c r="A818"/>
  <c r="A819"/>
  <c r="A820"/>
  <c r="A821"/>
  <c r="A822"/>
  <c r="A825"/>
  <c r="A826"/>
  <c r="A827"/>
  <c r="A828"/>
  <c r="A706"/>
  <c r="A702"/>
  <c r="A703"/>
  <c r="A704"/>
  <c r="A705"/>
  <c r="A701"/>
  <c r="A690"/>
  <c r="A689"/>
  <c r="A688"/>
  <c r="A687"/>
  <c r="A674"/>
  <c r="A673"/>
  <c r="A621"/>
  <c r="A622" l="1"/>
  <c r="A623"/>
  <c r="A624"/>
  <c r="A625"/>
  <c r="A626"/>
  <c r="A627"/>
  <c r="A620"/>
  <c r="A610"/>
  <c r="A609"/>
  <c r="A593"/>
  <c r="A608" l="1"/>
  <c r="A605"/>
  <c r="A606"/>
  <c r="A607"/>
  <c r="A604"/>
  <c r="A594"/>
  <c r="A595"/>
  <c r="A596"/>
  <c r="A592"/>
  <c r="A590"/>
  <c r="A591"/>
  <c r="A589"/>
  <c r="A583"/>
  <c r="A584"/>
  <c r="A585"/>
  <c r="A586"/>
  <c r="A581"/>
  <c r="A582"/>
  <c r="A579"/>
  <c r="A580"/>
  <c r="A577"/>
  <c r="A578"/>
  <c r="A576"/>
  <c r="A587"/>
  <c r="A588"/>
  <c r="A597"/>
  <c r="A575"/>
  <c r="A574"/>
  <c r="A536"/>
  <c r="A537"/>
  <c r="A535"/>
  <c r="A571"/>
  <c r="A566"/>
  <c r="A567"/>
  <c r="A568"/>
  <c r="A569"/>
  <c r="A570"/>
  <c r="A573"/>
  <c r="A565"/>
  <c r="A539"/>
  <c r="A561"/>
  <c r="A572"/>
  <c r="A632"/>
  <c r="A633"/>
  <c r="A634"/>
  <c r="A635"/>
  <c r="A373"/>
  <c r="A374"/>
  <c r="A375"/>
  <c r="A198" l="1"/>
  <c r="A199"/>
  <c r="A200"/>
  <c r="A201"/>
  <c r="A110"/>
  <c r="A111"/>
  <c r="A112"/>
  <c r="A72" l="1"/>
  <c r="A76"/>
  <c r="A73"/>
  <c r="A71"/>
  <c r="A75"/>
  <c r="A74"/>
  <c r="C13" i="53"/>
  <c r="C11"/>
  <c r="C16" l="1"/>
  <c r="A451" i="5" l="1"/>
  <c r="A835" l="1"/>
  <c r="A842"/>
  <c r="A514"/>
  <c r="A515"/>
  <c r="A516"/>
  <c r="A517"/>
  <c r="A518"/>
  <c r="A507"/>
  <c r="A508"/>
  <c r="A509"/>
  <c r="A510"/>
  <c r="A511"/>
  <c r="A512"/>
  <c r="A513"/>
  <c r="A506"/>
  <c r="A460"/>
  <c r="A461"/>
  <c r="A462"/>
  <c r="A463"/>
  <c r="A464"/>
  <c r="A465"/>
  <c r="A466"/>
  <c r="A467"/>
  <c r="A468"/>
  <c r="A469"/>
  <c r="A470"/>
  <c r="A471"/>
  <c r="A472"/>
  <c r="A473"/>
  <c r="A474"/>
  <c r="A475"/>
  <c r="A476"/>
  <c r="A477"/>
  <c r="A478"/>
  <c r="A479"/>
  <c r="A480"/>
  <c r="A481"/>
  <c r="A482"/>
  <c r="A483"/>
  <c r="A484"/>
  <c r="A485"/>
  <c r="A486"/>
  <c r="A487"/>
  <c r="A488"/>
  <c r="A489"/>
  <c r="A490"/>
  <c r="A491"/>
  <c r="A492"/>
  <c r="A493"/>
  <c r="A494"/>
  <c r="A495"/>
  <c r="A496"/>
  <c r="A497"/>
  <c r="A498"/>
  <c r="A499"/>
  <c r="A500"/>
  <c r="A501"/>
  <c r="A502"/>
  <c r="A503"/>
  <c r="A504"/>
  <c r="A459"/>
  <c r="A458"/>
  <c r="A456"/>
  <c r="A457"/>
  <c r="A455"/>
  <c r="A454"/>
  <c r="A453"/>
  <c r="A348"/>
  <c r="A349"/>
  <c r="A350"/>
  <c r="A351"/>
  <c r="A352"/>
  <c r="A353"/>
  <c r="A354"/>
  <c r="A355"/>
  <c r="A356"/>
  <c r="A357"/>
  <c r="A358"/>
  <c r="A359"/>
  <c r="A360"/>
  <c r="A361"/>
  <c r="A362"/>
  <c r="A363"/>
  <c r="A364"/>
  <c r="A365"/>
  <c r="A366"/>
  <c r="A367"/>
  <c r="A368"/>
  <c r="A369"/>
  <c r="A370"/>
  <c r="A371"/>
  <c r="A372"/>
  <c r="A376"/>
  <c r="A377"/>
  <c r="A378"/>
  <c r="A379"/>
  <c r="A380"/>
  <c r="A381"/>
  <c r="A382"/>
  <c r="A383"/>
  <c r="A384"/>
  <c r="A385"/>
  <c r="A386"/>
  <c r="A387"/>
  <c r="A388"/>
  <c r="A389"/>
  <c r="A390"/>
  <c r="A391"/>
  <c r="A392"/>
  <c r="A393"/>
  <c r="A394"/>
  <c r="A395"/>
  <c r="A396"/>
  <c r="A397"/>
  <c r="A398"/>
  <c r="A399"/>
  <c r="A400"/>
  <c r="A401"/>
  <c r="A403"/>
  <c r="A404"/>
  <c r="A405"/>
  <c r="A406"/>
  <c r="A407"/>
  <c r="A408"/>
  <c r="A409"/>
  <c r="A410"/>
  <c r="A411"/>
  <c r="A412"/>
  <c r="A413"/>
  <c r="A414"/>
  <c r="A415"/>
  <c r="A416"/>
  <c r="A417"/>
  <c r="A418"/>
  <c r="A419"/>
  <c r="A420"/>
  <c r="A421"/>
  <c r="A422"/>
  <c r="A423"/>
  <c r="A424"/>
  <c r="A425"/>
  <c r="A426"/>
  <c r="A427"/>
  <c r="A428"/>
  <c r="A429"/>
  <c r="A430"/>
  <c r="A431"/>
  <c r="A432"/>
  <c r="A433"/>
  <c r="A434"/>
  <c r="A435"/>
  <c r="A436"/>
  <c r="A437"/>
  <c r="A438"/>
  <c r="A439"/>
  <c r="A440"/>
  <c r="A441"/>
  <c r="A442"/>
  <c r="A443"/>
  <c r="A444"/>
  <c r="A445"/>
  <c r="A446"/>
  <c r="A447"/>
  <c r="A448"/>
  <c r="A449"/>
  <c r="A450"/>
  <c r="A347"/>
  <c r="A276"/>
  <c r="A277"/>
  <c r="A278"/>
  <c r="A279"/>
  <c r="A280"/>
  <c r="A281"/>
  <c r="A282"/>
  <c r="A283"/>
  <c r="A284"/>
  <c r="A285"/>
  <c r="A286"/>
  <c r="A287"/>
  <c r="A288"/>
  <c r="A289"/>
  <c r="A290"/>
  <c r="A291"/>
  <c r="A292"/>
  <c r="A293"/>
  <c r="A294"/>
  <c r="A295"/>
  <c r="A296"/>
  <c r="A297"/>
  <c r="A298"/>
  <c r="A299"/>
  <c r="A300"/>
  <c r="A301"/>
  <c r="A302"/>
  <c r="A303"/>
  <c r="A304"/>
  <c r="A305"/>
  <c r="A306"/>
  <c r="A307"/>
  <c r="A308"/>
  <c r="A309"/>
  <c r="A310"/>
  <c r="A311"/>
  <c r="A312"/>
  <c r="A313"/>
  <c r="A314"/>
  <c r="A315"/>
  <c r="A316"/>
  <c r="A317"/>
  <c r="A318"/>
  <c r="A319"/>
  <c r="A320"/>
  <c r="A321"/>
  <c r="A322"/>
  <c r="A323"/>
  <c r="A324"/>
  <c r="A325"/>
  <c r="A326"/>
  <c r="A327"/>
  <c r="A328"/>
  <c r="A329"/>
  <c r="A330"/>
  <c r="A331"/>
  <c r="A332"/>
  <c r="A333"/>
  <c r="A334"/>
  <c r="A335"/>
  <c r="A336"/>
  <c r="A337"/>
  <c r="A338"/>
  <c r="A339"/>
  <c r="A340"/>
  <c r="A341"/>
  <c r="A342"/>
  <c r="A343"/>
  <c r="A344"/>
  <c r="A345"/>
  <c r="A275"/>
  <c r="A274"/>
  <c r="A273"/>
  <c r="A272"/>
  <c r="A271"/>
  <c r="A270"/>
  <c r="A268"/>
  <c r="A269"/>
  <c r="A228"/>
  <c r="A229"/>
  <c r="A230"/>
  <c r="A231"/>
  <c r="A232"/>
  <c r="A233"/>
  <c r="A234"/>
  <c r="A235"/>
  <c r="A236"/>
  <c r="A237"/>
  <c r="A238"/>
  <c r="A239"/>
  <c r="A240"/>
  <c r="A241"/>
  <c r="A242"/>
  <c r="A243"/>
  <c r="A244"/>
  <c r="A245"/>
  <c r="A246"/>
  <c r="A247"/>
  <c r="A248"/>
  <c r="A249"/>
  <c r="A250"/>
  <c r="A251"/>
  <c r="A252"/>
  <c r="A253"/>
  <c r="A254"/>
  <c r="A255"/>
  <c r="A256"/>
  <c r="A257"/>
  <c r="A258"/>
  <c r="A259"/>
  <c r="A260"/>
  <c r="A261"/>
  <c r="A262"/>
  <c r="A263"/>
  <c r="A264"/>
  <c r="A265"/>
  <c r="A266"/>
  <c r="A267"/>
  <c r="A224"/>
  <c r="A225"/>
  <c r="A226"/>
  <c r="A227"/>
  <c r="A221"/>
  <c r="A222"/>
  <c r="A223"/>
  <c r="A219"/>
  <c r="A220"/>
  <c r="A213"/>
  <c r="A214"/>
  <c r="A215"/>
  <c r="A216"/>
  <c r="A217"/>
  <c r="A218"/>
  <c r="A208"/>
  <c r="A209"/>
  <c r="A210"/>
  <c r="A211"/>
  <c r="A212"/>
  <c r="A206"/>
  <c r="A207"/>
  <c r="A197"/>
  <c r="A202"/>
  <c r="A203"/>
  <c r="A204"/>
  <c r="A205"/>
  <c r="A191"/>
  <c r="A192"/>
  <c r="A193"/>
  <c r="A194"/>
  <c r="A195"/>
  <c r="A196"/>
  <c r="A187"/>
  <c r="A188"/>
  <c r="A189"/>
  <c r="A190"/>
  <c r="A186"/>
  <c r="A182"/>
  <c r="A183"/>
  <c r="A184"/>
  <c r="A175"/>
  <c r="A176"/>
  <c r="A177"/>
  <c r="A178"/>
  <c r="A179"/>
  <c r="A180"/>
  <c r="A181"/>
  <c r="A171"/>
  <c r="A172"/>
  <c r="A173"/>
  <c r="A174"/>
  <c r="A168"/>
  <c r="A169"/>
  <c r="A170"/>
  <c r="A167"/>
  <c r="A166"/>
  <c r="A164"/>
  <c r="A165"/>
  <c r="A163"/>
  <c r="A161"/>
  <c r="A162"/>
  <c r="A160"/>
  <c r="A159"/>
  <c r="A154"/>
  <c r="A155"/>
  <c r="A156"/>
  <c r="A157"/>
  <c r="A158"/>
  <c r="A150"/>
  <c r="A151"/>
  <c r="A152"/>
  <c r="A153"/>
  <c r="A149"/>
  <c r="A143"/>
  <c r="A144"/>
  <c r="A145"/>
  <c r="A146"/>
  <c r="A147"/>
  <c r="A148"/>
  <c r="A142"/>
  <c r="A79"/>
  <c r="A80"/>
  <c r="A81"/>
  <c r="A82"/>
  <c r="A83"/>
  <c r="A84"/>
  <c r="A85"/>
  <c r="A86"/>
  <c r="A87"/>
  <c r="A88"/>
  <c r="A89"/>
  <c r="A90"/>
  <c r="A91"/>
  <c r="A92"/>
  <c r="A93"/>
  <c r="A94"/>
  <c r="A95"/>
  <c r="A96"/>
  <c r="A97"/>
  <c r="A98"/>
  <c r="A99"/>
  <c r="A100"/>
  <c r="A101"/>
  <c r="A102"/>
  <c r="A103"/>
  <c r="A104"/>
  <c r="A105"/>
  <c r="A106"/>
  <c r="A107"/>
  <c r="A108"/>
  <c r="A109"/>
  <c r="A113"/>
  <c r="A114"/>
  <c r="A115"/>
  <c r="A116"/>
  <c r="A117"/>
  <c r="A118"/>
  <c r="A119"/>
  <c r="A120"/>
  <c r="A121"/>
  <c r="A122"/>
  <c r="A123"/>
  <c r="A124"/>
  <c r="A125"/>
  <c r="A126"/>
  <c r="A127"/>
  <c r="A128"/>
  <c r="A129"/>
  <c r="A130"/>
  <c r="A131"/>
  <c r="A132"/>
  <c r="A133"/>
  <c r="A134"/>
  <c r="A135"/>
  <c r="A136"/>
  <c r="A137"/>
  <c r="A138"/>
  <c r="A139"/>
  <c r="A140"/>
  <c r="A32"/>
  <c r="A33"/>
  <c r="A34"/>
  <c r="A35"/>
  <c r="A36"/>
  <c r="A37"/>
  <c r="A38"/>
  <c r="A39"/>
  <c r="A40"/>
  <c r="A41"/>
  <c r="A42"/>
  <c r="A43"/>
  <c r="A44"/>
  <c r="A45"/>
  <c r="A46"/>
  <c r="A47"/>
  <c r="A48"/>
  <c r="A49"/>
  <c r="A50"/>
  <c r="A51"/>
  <c r="A52"/>
  <c r="A53"/>
  <c r="A54"/>
  <c r="A55"/>
  <c r="A56"/>
  <c r="A57"/>
  <c r="A58"/>
  <c r="A59"/>
  <c r="A60"/>
  <c r="A61"/>
  <c r="A62"/>
  <c r="A63"/>
  <c r="A64"/>
  <c r="A65"/>
  <c r="A66"/>
  <c r="A67"/>
  <c r="A68"/>
  <c r="A69"/>
  <c r="A70"/>
  <c r="A77"/>
  <c r="A78"/>
  <c r="A26"/>
  <c r="A27"/>
  <c r="A28"/>
  <c r="A29"/>
  <c r="A30"/>
  <c r="A31"/>
  <c r="A25"/>
  <c r="A23"/>
  <c r="A22"/>
  <c r="A24"/>
  <c r="A21"/>
  <c r="A18"/>
  <c r="A19"/>
  <c r="A20"/>
  <c r="A17"/>
  <c r="A14"/>
  <c r="C10" i="2" l="1"/>
  <c r="C11"/>
  <c r="C12"/>
  <c r="C13"/>
  <c r="C14"/>
  <c r="C15"/>
  <c r="C16"/>
  <c r="C17"/>
  <c r="C18"/>
  <c r="C19"/>
  <c r="C20"/>
  <c r="C21"/>
  <c r="C23"/>
  <c r="C24"/>
  <c r="C25"/>
  <c r="C26"/>
  <c r="C27"/>
  <c r="C28"/>
  <c r="C29"/>
  <c r="C30"/>
  <c r="C31"/>
  <c r="C33"/>
  <c r="C34"/>
  <c r="C35"/>
  <c r="C36"/>
  <c r="C37"/>
  <c r="C38"/>
  <c r="C39"/>
  <c r="C40"/>
  <c r="C41"/>
  <c r="C42"/>
  <c r="C43"/>
  <c r="C44"/>
  <c r="C46"/>
  <c r="C47"/>
  <c r="C48"/>
  <c r="C49"/>
  <c r="C50"/>
  <c r="C51"/>
  <c r="C52"/>
  <c r="C53"/>
  <c r="C54"/>
  <c r="C55"/>
  <c r="C56"/>
  <c r="C57"/>
  <c r="C59"/>
  <c r="C60"/>
  <c r="C61"/>
  <c r="C62"/>
  <c r="C63"/>
  <c r="C65"/>
  <c r="C66"/>
  <c r="C67"/>
  <c r="C68"/>
  <c r="C69"/>
  <c r="C71"/>
  <c r="C72"/>
  <c r="C73"/>
  <c r="C74"/>
  <c r="C75"/>
  <c r="C76"/>
  <c r="C77"/>
  <c r="C78"/>
  <c r="C79"/>
  <c r="C81"/>
  <c r="C82"/>
  <c r="C83"/>
  <c r="C84"/>
  <c r="C86"/>
  <c r="C87"/>
  <c r="C88"/>
  <c r="C89"/>
  <c r="C90"/>
  <c r="C91"/>
  <c r="C92"/>
  <c r="C93"/>
  <c r="C94"/>
  <c r="C96"/>
  <c r="C97"/>
  <c r="C98"/>
  <c r="C99"/>
  <c r="C100"/>
  <c r="C101"/>
  <c r="C103"/>
  <c r="C104"/>
  <c r="C105"/>
  <c r="C106"/>
  <c r="C107"/>
  <c r="C109"/>
  <c r="C110"/>
  <c r="C111"/>
  <c r="C112"/>
  <c r="C114"/>
  <c r="C115"/>
  <c r="C117"/>
  <c r="C118"/>
  <c r="C119"/>
  <c r="C9" l="1"/>
  <c r="C108"/>
  <c r="C80"/>
  <c r="C45"/>
  <c r="C64"/>
  <c r="C102"/>
  <c r="C113"/>
  <c r="C22"/>
  <c r="C85"/>
  <c r="C58"/>
  <c r="C32"/>
  <c r="C116"/>
  <c r="C95"/>
  <c r="C70"/>
  <c r="C120" l="1"/>
  <c r="C121" s="1"/>
  <c r="A618" i="5" l="1"/>
  <c r="A529" l="1"/>
  <c r="A530"/>
  <c r="A531"/>
  <c r="A693" l="1"/>
  <c r="A685"/>
  <c r="A671"/>
  <c r="A562"/>
  <c r="A557"/>
  <c r="A527"/>
  <c r="A519"/>
  <c r="D11" i="13" l="1"/>
  <c r="D14"/>
  <c r="D15" s="1"/>
  <c r="D19"/>
  <c r="D20" s="1"/>
  <c r="D26"/>
  <c r="C26"/>
  <c r="C110" s="1"/>
  <c r="D39"/>
  <c r="D40" s="1"/>
  <c r="C40"/>
  <c r="D63"/>
  <c r="D92"/>
  <c r="D35" l="1"/>
  <c r="D110" l="1"/>
  <c r="A682" i="5" l="1"/>
  <c r="A683"/>
  <c r="A684"/>
  <c r="A686"/>
  <c r="A692" l="1"/>
  <c r="C19" i="6" l="1"/>
  <c r="A564" i="5" l="1"/>
  <c r="A631"/>
  <c r="A545"/>
  <c r="A546"/>
  <c r="A524"/>
  <c r="A525"/>
  <c r="A526"/>
  <c r="A670"/>
  <c r="A558" l="1"/>
  <c r="A559"/>
  <c r="A560"/>
  <c r="C11" i="6"/>
  <c r="A675" i="5" l="1"/>
  <c r="A676"/>
  <c r="A677"/>
  <c r="A553" l="1"/>
  <c r="A554"/>
  <c r="J28" i="1" l="1"/>
  <c r="A832" i="5" l="1"/>
  <c r="A833"/>
  <c r="A829"/>
  <c r="A830"/>
  <c r="A831"/>
  <c r="A681"/>
  <c r="A691"/>
  <c r="D12" i="2" l="1"/>
  <c r="J15" i="1" l="1"/>
  <c r="A10" i="5" l="1"/>
  <c r="A550" l="1"/>
  <c r="A551"/>
  <c r="A552"/>
  <c r="A555"/>
  <c r="A556"/>
  <c r="A615"/>
  <c r="A700" l="1"/>
  <c r="A699"/>
  <c r="A611" l="1"/>
  <c r="A612"/>
  <c r="A613"/>
  <c r="A614"/>
  <c r="A599"/>
  <c r="A600"/>
  <c r="A601"/>
  <c r="A602"/>
  <c r="A603"/>
  <c r="A598"/>
  <c r="A141"/>
  <c r="A185"/>
  <c r="A346"/>
  <c r="A452"/>
  <c r="A505"/>
  <c r="A520"/>
  <c r="A521"/>
  <c r="A522"/>
  <c r="A523"/>
  <c r="A528"/>
  <c r="A532"/>
  <c r="A533"/>
  <c r="A534"/>
  <c r="A538"/>
  <c r="A540"/>
  <c r="A541"/>
  <c r="A542"/>
  <c r="A543"/>
  <c r="A544"/>
  <c r="A547"/>
  <c r="A548"/>
  <c r="A549"/>
  <c r="A563"/>
  <c r="A616"/>
  <c r="A617"/>
  <c r="A619"/>
  <c r="A628"/>
  <c r="A629"/>
  <c r="A630"/>
  <c r="A669"/>
  <c r="A678"/>
  <c r="A679"/>
  <c r="A680"/>
  <c r="A694"/>
  <c r="A695"/>
  <c r="A696"/>
  <c r="A697"/>
  <c r="A698"/>
  <c r="A834"/>
  <c r="A836"/>
  <c r="A837"/>
  <c r="A838"/>
  <c r="A839"/>
  <c r="A840"/>
  <c r="A841"/>
  <c r="A843"/>
  <c r="A844"/>
  <c r="A845"/>
  <c r="D39" i="2" l="1"/>
  <c r="D10"/>
  <c r="D15"/>
  <c r="D16"/>
  <c r="D17"/>
  <c r="D18"/>
  <c r="D19"/>
  <c r="D20"/>
  <c r="J19" i="1"/>
  <c r="D23" i="2"/>
  <c r="D24"/>
  <c r="D26"/>
  <c r="D27"/>
  <c r="D28"/>
  <c r="D29"/>
  <c r="D30"/>
  <c r="D31"/>
  <c r="D33"/>
  <c r="D35"/>
  <c r="D36"/>
  <c r="D37"/>
  <c r="D38"/>
  <c r="D40"/>
  <c r="D41"/>
  <c r="D42"/>
  <c r="D43"/>
  <c r="D44"/>
  <c r="D47"/>
  <c r="D48"/>
  <c r="D49"/>
  <c r="D52"/>
  <c r="D55"/>
  <c r="D56"/>
  <c r="D61"/>
  <c r="D62"/>
  <c r="D65"/>
  <c r="D66"/>
  <c r="D67"/>
  <c r="D68"/>
  <c r="D73"/>
  <c r="D74"/>
  <c r="D75"/>
  <c r="D76"/>
  <c r="D78"/>
  <c r="D82"/>
  <c r="D83"/>
  <c r="D86"/>
  <c r="D87"/>
  <c r="D88"/>
  <c r="D89"/>
  <c r="D90"/>
  <c r="D91"/>
  <c r="D92"/>
  <c r="D93"/>
  <c r="D94"/>
  <c r="D100"/>
  <c r="D103"/>
  <c r="D105"/>
  <c r="D106"/>
  <c r="D107"/>
  <c r="D109"/>
  <c r="D111"/>
  <c r="D112"/>
  <c r="D115"/>
  <c r="D118"/>
  <c r="D119"/>
  <c r="A9" i="5"/>
  <c r="A11"/>
  <c r="A12"/>
  <c r="A13"/>
  <c r="A15"/>
  <c r="A16"/>
  <c r="D25" i="2"/>
  <c r="D114"/>
  <c r="C13" i="6"/>
  <c r="C18"/>
  <c r="C24"/>
  <c r="D51" i="2"/>
  <c r="J11" i="1" l="1"/>
  <c r="J153" s="1"/>
  <c r="C23" i="6"/>
  <c r="C15"/>
  <c r="D96" i="2"/>
  <c r="D46"/>
  <c r="C10" i="6"/>
  <c r="D11" i="2"/>
  <c r="D22"/>
  <c r="D117"/>
  <c r="D116" s="1"/>
  <c r="D54"/>
  <c r="D85"/>
  <c r="D113"/>
  <c r="D97"/>
  <c r="D57"/>
  <c r="D110" l="1"/>
  <c r="D108" s="1"/>
  <c r="D71"/>
  <c r="C21" i="6"/>
  <c r="D53" i="2"/>
  <c r="D101"/>
  <c r="D34"/>
  <c r="D32" s="1"/>
  <c r="D13"/>
  <c r="D79"/>
  <c r="D59"/>
  <c r="D63" l="1"/>
  <c r="D69"/>
  <c r="D64" s="1"/>
  <c r="D77"/>
  <c r="D50"/>
  <c r="D45" s="1"/>
  <c r="D72"/>
  <c r="D60"/>
  <c r="D58" l="1"/>
  <c r="D70"/>
  <c r="D21"/>
  <c r="D99" l="1"/>
  <c r="D84" l="1"/>
  <c r="D14" l="1"/>
  <c r="D9" s="1"/>
  <c r="D98" l="1"/>
  <c r="D95" s="1"/>
  <c r="D104"/>
  <c r="D102" s="1"/>
  <c r="D81"/>
  <c r="D80" s="1"/>
  <c r="D120" l="1"/>
  <c r="C22" i="6" l="1"/>
  <c r="C20" s="1"/>
  <c r="C26" s="1"/>
  <c r="D22"/>
  <c r="D20" s="1"/>
  <c r="D26" s="1"/>
  <c r="D121" i="2"/>
</calcChain>
</file>

<file path=xl/sharedStrings.xml><?xml version="1.0" encoding="utf-8"?>
<sst xmlns="http://schemas.openxmlformats.org/spreadsheetml/2006/main" count="4018" uniqueCount="2341">
  <si>
    <t>Субсидии открытому акционерному обществу "Российские железные дороги" на перевозки новых автомобилей, произведенных на территории Российской Федерации, на железнодорожные станции, расположенные на территории Дальневосточного федерального округа, и в обратном направлении</t>
  </si>
  <si>
    <t>НАЦИОНАЛЬНАЯ БЕЗОПАСНОСТЬ И ПРАВООХРАНИТЕЛЬНАЯ ДЕЯТЕЛЬНОСТЬ</t>
  </si>
  <si>
    <t>Осуществление ежемесячной денежной выплаты ветеранам</t>
  </si>
  <si>
    <t>Федеральный закон от 19 мая 1995 года № 81-ФЗ "О государственных пособиях гражданам, имеющим детей"</t>
  </si>
  <si>
    <t>Мероприятия в области образования</t>
  </si>
  <si>
    <t>Приложение 2</t>
  </si>
  <si>
    <t>Приложение 4</t>
  </si>
  <si>
    <t xml:space="preserve">Наименование </t>
  </si>
  <si>
    <t>Константиновское сельское поселение</t>
  </si>
  <si>
    <t xml:space="preserve">2. Субсидия на реализацию муниципальных программ развития субъектов малого и среднего  предпринимательства, включенных в перечень монопрофильных муниципальных районов с высокой степенью проявления кризисной ситуации в социально-экономической сфере </t>
  </si>
  <si>
    <t>Городское поселение Тутаев</t>
  </si>
  <si>
    <t>3. Субсидия на финансирование дорожного хозяйства</t>
  </si>
  <si>
    <t>Арендная плата и поступления от от продажи и заключения договоров аренды за земли городских поселений</t>
  </si>
  <si>
    <t>Учреждения, обеспечивающие предоставление услуг в сфере лесных отношений</t>
  </si>
  <si>
    <t>Вопросы в области лесных отношений</t>
  </si>
  <si>
    <t>МЦП "Развитие жилищного строительства в ТМР ЯО на 2011 - 2015 гг" подпрограмма "Жилье для молодежи (поддержка молодых семей в решении жилищной проблемы)"</t>
  </si>
  <si>
    <t>МЦП "Развитие жилищного строительства в ТМР ЯО на 2011 - 2015 гг" подпрограмма "Поддержка граждан проживающих на территории ТМР ЯО, в сфере ипотечного жилищного кредитования"</t>
  </si>
  <si>
    <t>Обеспечение деятельности вневедомственной охраны</t>
  </si>
  <si>
    <t>Администратора</t>
  </si>
  <si>
    <t>Группы</t>
  </si>
  <si>
    <t>Мобилизационная подготовка и переподготовка резервов, учебно-сборовые мероприятия</t>
  </si>
  <si>
    <t>Обеспечение функционирования аппаратов фондов поддержки научной  и (или) научно-технической деятельности</t>
  </si>
  <si>
    <t>Обеспечение мероприятий, связанных с направлением российских юристов для участия в работе Европейского Суда по правам человека</t>
  </si>
  <si>
    <t>Обеспечение участия Российской Федерации в деятельности Евразийской группы по противодействию легализации преступных доходов и финансированию терроризма</t>
  </si>
  <si>
    <t>Субсидии автономной некоммерческой организации "Дирекция Московского транспортного узла"</t>
  </si>
  <si>
    <t>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t>
  </si>
  <si>
    <t>Телерадиокомпании и телеорганизации</t>
  </si>
  <si>
    <t>Субсидии телерадиокомпаниям и телерадиоорганизациям</t>
  </si>
  <si>
    <t>Начальное профессиональное образование военнослужащих, проходящих военную службу по призыву</t>
  </si>
  <si>
    <t>Приобретение автобусов для государственных и муниципальных  школ в сельской местности</t>
  </si>
  <si>
    <t>Субвенция на социальную поддержку отдельных категорий  граждан в части ежемесячной денежной выплаты реабилитированным гражданам</t>
  </si>
  <si>
    <t>Федеральная целевая программа государственной поддержки развития муниципальных образований и создания условий для реализации конституционных полномочий местного самоуправления</t>
  </si>
  <si>
    <t>Дошкольное образование</t>
  </si>
  <si>
    <t>Подгруппы</t>
  </si>
  <si>
    <t>Статьи и   подстатьи</t>
  </si>
  <si>
    <t>Природоохранные учреждения</t>
  </si>
  <si>
    <t>Учреждения, обеспечивающие предоставление услуг в сфере образования</t>
  </si>
  <si>
    <t>Субсидии аэропортам, расположенным в районах Крайнего Севера и приравненных к ним местностях</t>
  </si>
  <si>
    <t>Кредиты кредитных организаций в валюте Российской Федерации</t>
  </si>
  <si>
    <t>955 01 02 00 00 00 0000 700</t>
  </si>
  <si>
    <t>Обеспечение деятельности финансовых, налоговых и таможенных органов и органов финансового (финансово-бюджетного) надзора</t>
  </si>
  <si>
    <t>НАЦИОНАЛЬНАЯ ОБОРОНА</t>
  </si>
  <si>
    <t>Субсидии федеральному государственному унитарному предприятию "Российское агентство международной информации "РИА Новости" на финансовое обеспечение расходов по организации информационно-пропагандистского сопровождения внешней и внутренней политики Российской Федерации в рамках единого информационного пространства России и участию в международном обмене (в том числе в рамках осуществления международной деятельности), по организации мероприятий по повышению интереса основных целевых аудиторий к российской общественной и политической жизни и формированию благоприятного образа России за рубежом</t>
  </si>
  <si>
    <t>Министерство образования РФ</t>
  </si>
  <si>
    <t>Министерство финансов РФ</t>
  </si>
  <si>
    <t>Дополнительная подготовка участковых врачей</t>
  </si>
  <si>
    <t>Субсидии ФГУП "Гознак" на возмещение части затрат на уплату процентов по кредитам, полученным в российских кредитных организациях в 2005 - 2010 годах, на приобретение специального оборудования, предназначенного для производства защищенной от подделок бумаги, полиграфической и монетно-орденской продукции</t>
  </si>
  <si>
    <t>Исследования в области разработки вооружения, военной и специальной техники в целях обеспечения государственной программы вооружения в рамках государственного оборонного заказа</t>
  </si>
  <si>
    <t>Функционирование органов в сфере национальной безопасности и правоохранительной деятельности</t>
  </si>
  <si>
    <t xml:space="preserve">Оплата и хранение специального топлива и горюче-смазочных материалов </t>
  </si>
  <si>
    <t>Обеспечение проведения выборов и референдумов</t>
  </si>
  <si>
    <t>Геодезия и картография</t>
  </si>
  <si>
    <t>Обеспечение деятельности подведомственных учреждений</t>
  </si>
  <si>
    <t>Другие вопросы в области образования</t>
  </si>
  <si>
    <t>02030</t>
  </si>
  <si>
    <t>Периодическая печать</t>
  </si>
  <si>
    <t>Федеральная целевая программа "Совершенствование федеральной системы разведки и контроля воздушного пространства Российской Федерации (2007 - 2010 годы)"</t>
  </si>
  <si>
    <t>Государственная регистрация актов гражданского состояния</t>
  </si>
  <si>
    <t>Санаторно-оздоровительная помощь</t>
  </si>
  <si>
    <t>Плата за негативное воздействие на окружающую среду</t>
  </si>
  <si>
    <t>Штрафы, санкции, возмещение ущерба</t>
  </si>
  <si>
    <t>Субсидия на подготовку к зиме объектов коммунального назначения</t>
  </si>
  <si>
    <t>Мероприятия в области санитарно-эпидемиологического надзора</t>
  </si>
  <si>
    <t>Центры спортивной подготовки (сборные команды)</t>
  </si>
  <si>
    <t>Противочумные организации</t>
  </si>
  <si>
    <t>МЦП "Развитие субъектов малого и среднего предпринимательства Тутаевского муниципального района на 2009 - 2011 годы"</t>
  </si>
  <si>
    <t xml:space="preserve"> </t>
  </si>
  <si>
    <t>Экономической классификации</t>
  </si>
  <si>
    <t>000</t>
  </si>
  <si>
    <t>1</t>
  </si>
  <si>
    <t>00</t>
  </si>
  <si>
    <t>00000</t>
  </si>
  <si>
    <t>0000</t>
  </si>
  <si>
    <t>182</t>
  </si>
  <si>
    <t>Центры информатизации и обучения избирательным технологиям</t>
  </si>
  <si>
    <t>Обеспечение мероприятий по поддержке соотечественников, проживающих за рубежом</t>
  </si>
  <si>
    <t>Подпрограмма "Внедрение и использование спутниковых навигационных систем в области транспорта"</t>
  </si>
  <si>
    <t>Социальное обслуживание населения</t>
  </si>
  <si>
    <t>Другие вопросы в области социальной политики</t>
  </si>
  <si>
    <t>Задолженность и перерасчеты по отмененным налогам, сборам и иным обязательным платежам</t>
  </si>
  <si>
    <t>Детские дошкольные учреждения</t>
  </si>
  <si>
    <t>Общее образование</t>
  </si>
  <si>
    <t>Федеральная целевая программа "Обеспечение ядерной и радиационной безопасности на 2008 год и на период до 2015 года"</t>
  </si>
  <si>
    <t xml:space="preserve"> Российский центр  международного научного  и культурного сотрудничества  при правительстве  РФ</t>
  </si>
  <si>
    <t>Реализация мер социальной поддержки отдельных категорий граждан</t>
  </si>
  <si>
    <t>Обеспечение мер социальной поддержки ветеранов труда</t>
  </si>
  <si>
    <t>Оплата труда патронатного родителя</t>
  </si>
  <si>
    <t xml:space="preserve"> Российская академия сельскохозяйственных наук</t>
  </si>
  <si>
    <t>Федеральная миграционная служба</t>
  </si>
  <si>
    <t>Субсидии на проведение мероприятий по поисковому и аварийно-спасательному обеспечению полетов</t>
  </si>
  <si>
    <t>Отдельные мероприятия в области воздушного транспорта</t>
  </si>
  <si>
    <t>Федеральный закон от 17 декабря 2001 года № 173-ФЗ "О трудовых пенсиях в Российской Федерации"</t>
  </si>
  <si>
    <t>Мероприятия, связанные с распоряжением и реализацией выморочного имущества</t>
  </si>
  <si>
    <t>Федеральная целевая программа "Развитие оборонно-промышленного комплекса Российской Федерации на 2007 - 2010 годы и на период до 2015 года"</t>
  </si>
  <si>
    <t xml:space="preserve">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"Ростехнологии" в целях государственной поддержки авиакомпаний </t>
  </si>
  <si>
    <t>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t>
  </si>
  <si>
    <t>продукции "Ростехнологии" на цели частичного выкупа обязательств открытого акционерного общества "Ижевский автомобильный завод" перед кредитными организациями посредством заключения договора уступки прав (требований)</t>
  </si>
  <si>
    <t>Субсидии государственной корпорации - Фонд содействия реформированию жилищно-коммунального хозяйства</t>
  </si>
  <si>
    <t>Имущественный взнос в государственную корпорацию - Фонд содействия реформированию жилищно-коммунального хозяйства на восстановление имущества указанной государственной корпорации, переданного в собственность Российской Федерации в 2009 году</t>
  </si>
  <si>
    <t xml:space="preserve">Субсидии Государственной компании </t>
  </si>
  <si>
    <t>Российские автомобильные дороги</t>
  </si>
  <si>
    <t>Имущественный взнос Российской Федерации в</t>
  </si>
  <si>
    <t>Государственную компанию "Российские автомобильные дороги"</t>
  </si>
  <si>
    <t>Субсидии Государственной компании "Российские автомобильные дороги" на осуществление деятельности по доверительному управлению автомобильными дорогами Государственной компании</t>
  </si>
  <si>
    <t>Субсидии государственной корпорации "Российская корпорация нанотехнологий"</t>
  </si>
  <si>
    <t>Имущественный взнос в государственную корпорацию "Российская корпорация нанотехнологий"</t>
  </si>
  <si>
    <t>Подпрограмма 'Единая система организации воздушного движения'</t>
  </si>
  <si>
    <t>Подпрограмма 'Внутренний водный транспорт'</t>
  </si>
  <si>
    <t>Подпрограмма  'Международные транспортные коридоры'</t>
  </si>
  <si>
    <t>Подпрограмма 'Реформирование пассажирского транспорта общего пользования'</t>
  </si>
  <si>
    <t>Подпрограмма 'Безопасность дорожного движения'</t>
  </si>
  <si>
    <t>Федеральная целевая программа "Культура России (2006 - 2011 годы)"</t>
  </si>
  <si>
    <t>Подпрограмма 'Развитие культуры и сохранение культурного наследия России'</t>
  </si>
  <si>
    <t>Подпрограмма 'Кинематография России'</t>
  </si>
  <si>
    <t>Подпрограмма 'Поддержка полиграфии и книгоиздания России (2002 – 2005 годы)'</t>
  </si>
  <si>
    <t>Федеральная целевая программа "Антитеррор (2009 - 2013 годы)"</t>
  </si>
  <si>
    <t>Федеральная целевая программа "Развитие оборонно-промышленного комплекса Российской Федерации на 2011 - 2020 годы"</t>
  </si>
  <si>
    <t>Подпрограмма 'Минеральные ресурсы Мирового океана, Арктики и Антарктики'</t>
  </si>
  <si>
    <t>Подпрограмма 'Транспортные коммуникации России в Мировом океане'</t>
  </si>
  <si>
    <t>Подпрограмма "Создание единой государственной системы информации об обстановке в Мировом океане"</t>
  </si>
  <si>
    <t>Мероприятия государственного заказчика-координатора</t>
  </si>
  <si>
    <t>Министерство транспорта Российской Федерации</t>
  </si>
  <si>
    <t>ОЦП "Чистая вода Ярославской области" в части мероприятий по строительству и реконструкции систем и объектов водоснабжения и водоотведения</t>
  </si>
  <si>
    <t>ОЦП "Чистая вода Ярославской области" в части мероприятий по реконструкции и строительству шахтных колодцев</t>
  </si>
  <si>
    <t>Закон Российской Федерации от 18 октября 1991 года № 1761-1 "О реабилитации жертв политических репрессий"</t>
  </si>
  <si>
    <t>Закон Российской Федерации от 26 июня 1992 года № 3132-1 "О статусе судей в Российской Федерации" и Федеральный закон от 10 января 1996 года № 6-ФЗ "О дополнительных гарантиях социальной защиты судей и работников аппаратов судов Российской Федерации"</t>
  </si>
  <si>
    <t>Пожизненное содержание судей</t>
  </si>
  <si>
    <t>Мобилизационная и вневойсковая подготовка</t>
  </si>
  <si>
    <t>Денежные выплаты медицинскому персоналу фельдшерско-акушерских пунктов, врачам, фельдшерам и медицинским сестрам скорой медицинской помощи</t>
  </si>
  <si>
    <t xml:space="preserve"> Государственный академический Большой театр России</t>
  </si>
  <si>
    <t xml:space="preserve"> Генеральная прокуратура Российской Федерации</t>
  </si>
  <si>
    <t>Органы юстиции</t>
  </si>
  <si>
    <t>Государственный  комитет  РФ по стандартизации и метрологии</t>
  </si>
  <si>
    <t>Бюджетные инвестиции в объекты государственной собственности бюджетным учреждениям вне рамок государственного оборонного заказа</t>
  </si>
  <si>
    <t>Бюджетные инвестиции в объекты государственной собственности бюджетным учреждениям в рамках государственного оборонного заказа</t>
  </si>
  <si>
    <t>Бюджетные инвестиции в объекты государственной собственности автономным учреждениям</t>
  </si>
  <si>
    <t>Бюджетные инвестиции в объекты государственной собственности государственным унитарным предприятиям</t>
  </si>
  <si>
    <t>Бюджетные инвестиции в объекты государственной собственности государственным унитарным предприятиям, основанным на праве оперативного управления</t>
  </si>
  <si>
    <t>Бюджетные инвестиции в объекты государственной собственности государственным унитарным предприятиям, основанным на праве хозяйственного ведения</t>
  </si>
  <si>
    <t>Бюджетные инвестиции в объекты государственных внебюджетных фондов</t>
  </si>
  <si>
    <t>Дотации на выравнивание бюджетной обеспеченности субъектов Российской Федерации</t>
  </si>
  <si>
    <t>Дотации бюджетам субъектов Российской Федерации на поддержку мер по обеспечению сбалансированности бюджетов</t>
  </si>
  <si>
    <t>Дотации бюджетам закрытых административно-территориальных образований, связанные со статусом закрытых административно- территориальных образований</t>
  </si>
  <si>
    <t>Дотации бюджету города Байконура</t>
  </si>
  <si>
    <t>Субсидии, за исключением субсидий на софинансирование объектов капитального строительства государственной собственности и муниципальной собственности</t>
  </si>
  <si>
    <t>Субсидии на софинансирование объектов капитального строительства государственной (муниципальной) собственности</t>
  </si>
  <si>
    <t>Субвенции</t>
  </si>
  <si>
    <t>Межбюджетные трансферты бюджету Федерального фонда обязательного медицинского страхования</t>
  </si>
  <si>
    <t>Межбюджетные трансферты бюджету Пенсионного фонда Российской Федерации</t>
  </si>
  <si>
    <t>Межбюджетные трансферты бюджетам территориальных фондов обязательного медицинского страхования</t>
  </si>
  <si>
    <t>Компенсация выпадающих доходов организациям, предоставляющим населению услуги водоснабжения и водоотведения по тарифам, не обеспечивающим возмещение издержек</t>
  </si>
  <si>
    <t xml:space="preserve"> Российская академия наук</t>
  </si>
  <si>
    <t>Фед.служба исполнения наказаний</t>
  </si>
  <si>
    <t>Проведение подготовки и переподготовки мобилизационного резерва и учебно-сборовые мероприятия</t>
  </si>
  <si>
    <t>Строительство федеральных центров высоких медицинских технологий, осуществляемое в рамках национального проекта</t>
  </si>
  <si>
    <t>Доплаты к пенсиям, дополнительное пенсионное обеспечение</t>
  </si>
  <si>
    <t>Совершенствование организации питания учащихся в общеобразовательных учреждениях</t>
  </si>
  <si>
    <t>Субсидии организациям железнодорожного транспорта на компенсацию потерь в доходах, возникающих в результате государственного регулирования тарифов на перевозку пассажиров в поездах дальнего следования в плацкартных и общих вагонах</t>
  </si>
  <si>
    <t>Государственная поддержка геодезии и картографии</t>
  </si>
  <si>
    <t>Картографо-геодезические и картографические работы</t>
  </si>
  <si>
    <t>Оплата и хранение специального топлива и горюче-смазочных материалов вне рамок государственного оборонного заказа</t>
  </si>
  <si>
    <t>Передача средств пенсионных накоплений в негосударственные пенсионные фонды</t>
  </si>
  <si>
    <t>Проведение дополнительной диспансеризации работающих граждан</t>
  </si>
  <si>
    <t>Выполнение территориальной программы обязательного медицинского страхования в рамках базовой программы обязательного медицинского страхования</t>
  </si>
  <si>
    <t>Поддержка организаций, осуществляющих фундаментальные исследования</t>
  </si>
  <si>
    <t>Субсидия на реализацию подпрограммы "Улучшение условий проживания отдельных категорий граждан, нуждающихся в специальной социальной защите"</t>
  </si>
  <si>
    <t>Единовременные денежные компенсации реабилитированным лицам</t>
  </si>
  <si>
    <t>Продовольственное обеспечение вне рамок государственного оборонного заказа</t>
  </si>
  <si>
    <t>Компенсация стоимости продовольственного пайка</t>
  </si>
  <si>
    <t>Субсидии на поддержку социально значимых проектов в сфере периодической печати</t>
  </si>
  <si>
    <t>Субсидии стационарам сложного протезирования на оплату дней пребывания инвалидов в стационарах</t>
  </si>
  <si>
    <t>Федеральный закон от 12 января 1995 года № 5-ФЗ "О ветеранах"</t>
  </si>
  <si>
    <t>Осуществление ежемесячной денежной выплаты Героям Советского Союза, Героям Российской Федерации и полным кавалерам ордена Славы</t>
  </si>
  <si>
    <t xml:space="preserve"> Федеральная  энергетическая  комиссия   РФ</t>
  </si>
  <si>
    <t xml:space="preserve"> Центральная избирательная комиссия РФ</t>
  </si>
  <si>
    <t>Субсидии военизированным аварийно-спасательным частям на обеспечение постоянной боевой готовности</t>
  </si>
  <si>
    <t>Государственная поддержка отдельных отраслей промышленности и топливно-энергетического комплекса</t>
  </si>
  <si>
    <t>Подпрограмма "Автомобильные дороги"</t>
  </si>
  <si>
    <t>Центры, станции и отделения переливания крови</t>
  </si>
  <si>
    <t>Совершенствование медицинской помощи больным с сосудистыми заболеваниями</t>
  </si>
  <si>
    <t>Дезинфекционные станции</t>
  </si>
  <si>
    <t>Дотации бюджетам закрытых административно-территориальных образований</t>
  </si>
  <si>
    <t>Выплаты приемной семье на содержание подопечных детей</t>
  </si>
  <si>
    <t>Департамент АПКООС и П</t>
  </si>
  <si>
    <t>Оплата труда приемного родителя</t>
  </si>
  <si>
    <t>Периодическая печать и издательства</t>
  </si>
  <si>
    <t>Доставка грузов гуманитарного характера и эвакуация российских граждан</t>
  </si>
  <si>
    <t>Обеспечение деятельности аварийно-спасательного флота</t>
  </si>
  <si>
    <t>Федеральная целевая программа "Национальная технологическая база" на 2007 - 2011 годы</t>
  </si>
  <si>
    <t>Департамент финансов администрации Ярославской области</t>
  </si>
  <si>
    <t>Управление внутренних дел Ярославской области</t>
  </si>
  <si>
    <t>Услуги ГИБДД</t>
  </si>
  <si>
    <t>Медицинская помощь в дневных стационарах всех типов</t>
  </si>
  <si>
    <t>Расходы  общепрограммного  характера  по  федеральной  целевой программе "Развитие оборонно-промышленного комплекса Российской Федерации на 2007 - 2010 годы и на период до 2015 года"</t>
  </si>
  <si>
    <t>Федеральная целевая программа "Исследования и разработки по приоритетным направлениям развития научно-технологического комплекса России на 2007 - 2012 годы"</t>
  </si>
  <si>
    <t>Управление находящимися в государственной и муниципальной собственности акциями открытых акционерных обществ</t>
  </si>
  <si>
    <t xml:space="preserve"> Российская академия живописи, ваяния и зодчества</t>
  </si>
  <si>
    <t>Транспортное обеспечение федеральных органов власти</t>
  </si>
  <si>
    <t>Мероприятия по обеспечению жильем прокуроров, следователей органов прокуратуры</t>
  </si>
  <si>
    <t>Содержание автомобильных дорог и инженерных сооружений на них в границах городских округов и поселений в рамках благоустройства</t>
  </si>
  <si>
    <t>Озеленение</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</si>
  <si>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</si>
  <si>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Государственная фельдъегерская служба РФ</t>
  </si>
  <si>
    <t>Переселение граждан Российской Федерации из города Байконура</t>
  </si>
  <si>
    <t>Взнос Российской Федерации в уставные капиталы</t>
  </si>
  <si>
    <t>Мероприятия по проведению оздоровительной кампании детей</t>
  </si>
  <si>
    <t>Фундаментальные исследования в интересах национальной обороны, национальной безопасности и правоохранительной деятельности в целях обеспечения государственной программы вооружения в рамках государственного оборонного заказа</t>
  </si>
  <si>
    <t>Субвенция на государственную поддержку опеки и попечительства</t>
  </si>
  <si>
    <t>Субсидии на осуществление контроля за излучением радиоэлектронных средств и (или) высокочастотных устройств (радиоконтроль)</t>
  </si>
  <si>
    <t>Субсидии организациям, осуществляющим ведение федеральных информационных фондов, баз и банков данных</t>
  </si>
  <si>
    <t>Мероприятия, связанные с реализацией задач по выполнению обязательств по сокращению и ограничению вооружений и военной техники, и прочие расходы в данной области</t>
  </si>
  <si>
    <t>Научно-исследовательские и опытно-конструкторские работы</t>
  </si>
  <si>
    <t>Подпрограмма "Обеспечение жильем молодых семей"</t>
  </si>
  <si>
    <t xml:space="preserve"> Министерство  экономического  развития  и торговли РФ</t>
  </si>
  <si>
    <t>Санэпиднадзор</t>
  </si>
  <si>
    <t>Субсидии организациям на возмещение расходов по обеспечению содержания и эксплуатации федерального недвижимого имущества, расположенного за пределами территории Российской Федерации</t>
  </si>
  <si>
    <t>Развитие объектов производственных, социальных и оздоровительных комплексов</t>
  </si>
  <si>
    <t>Топливно-энергетический комплекс</t>
  </si>
  <si>
    <t>Государственная поддержка в сфере образования</t>
  </si>
  <si>
    <t>Единовременные страховые выплаты</t>
  </si>
  <si>
    <t>Ежемесячные страховые выплаты</t>
  </si>
  <si>
    <t>Подпрограмма "Вирусные гепатиты"</t>
  </si>
  <si>
    <t>Закон Российской Федерации от 12 февраля 1993 года № 4468-I "О пенсионном обеспечении лиц, проходивших военную службу, службу в органах внутренних дел, Государственной противопожарной службе, органах по контролю за оборотом наркотических средств и психотропных веществ, учреждениях и органах уголовно-исполнительной системы, и их семей"</t>
  </si>
  <si>
    <t>Столбец2</t>
  </si>
  <si>
    <t>МУ КЦСОН "Милосердие"</t>
  </si>
  <si>
    <t>Подпрограмма "Промышленная утилизация атомных подводных лодок, надводных кораблей с ядерными энергетическими установками, судов атомного технологического обслуживания и реабилитация береговых технических баз (2005 - 2010 годы)"</t>
  </si>
  <si>
    <t>Единый налог на вменённый доход для отдельных видов деятельности</t>
  </si>
  <si>
    <t>Создание Президентской библиотеки имени Б.Н. Ельцина</t>
  </si>
  <si>
    <t>Мобилизационная подготовка экономики</t>
  </si>
  <si>
    <t>Скорая медицинская помощь</t>
  </si>
  <si>
    <t>048</t>
  </si>
  <si>
    <t>Вещевое обеспечение</t>
  </si>
  <si>
    <t>Федеральная космическая программа России на 2006 - 2015 годы</t>
  </si>
  <si>
    <t>Государственная пошлина</t>
  </si>
  <si>
    <t>Название</t>
  </si>
  <si>
    <t>Строительство и реконструкция объектов для размещения Высшей школы менеджмента федерального государственного образовательного учреждения высшего профессионального образования "Санкт-Петербургский государственный университет"</t>
  </si>
  <si>
    <t>Строительство специальных и военных объектов</t>
  </si>
  <si>
    <t>Обеспечение военнослужащих служебным и постоянным жильем</t>
  </si>
  <si>
    <t>Нормированный страховой запас Федерального фонда обязательного медицинского страхования</t>
  </si>
  <si>
    <t>Стационарная медицинская помощь</t>
  </si>
  <si>
    <t>Амбулаторная помощь</t>
  </si>
  <si>
    <t>Научное сопровождение инновационных проектов государственного значения</t>
  </si>
  <si>
    <t>Природоохранные мероприятия</t>
  </si>
  <si>
    <t>Проведение мероприятий для детей и молодежи</t>
  </si>
  <si>
    <t>Субсидии издательствам и издающим организациям на реализацию социально значимых проектов, выпуск книг, изданий для инвалидов по зрению</t>
  </si>
  <si>
    <t>Реализация мероприятий, связанных с процедурами банкротства</t>
  </si>
  <si>
    <t>Зарубежный аппарат</t>
  </si>
  <si>
    <t>Генеральный прокурор Российской Федерации</t>
  </si>
  <si>
    <t>Мероприятия в области воспроизводства и сохранения водных биологических ресурсов и прочие мероприятия</t>
  </si>
  <si>
    <t>Субсидии федеральному государственному унитарному предприятию "Всероссийская государственная телевизионная и радиовещательная компания" на финансовое обеспечение деятельности, а также на покрытие расходов, связанных с производством программного продукта, наполнением им телерадиоэфира и с обеспечением мероприятий по доведению его до телезрителей и радиослушателей, на обеспечение международной деятельности, на содержание зарубежных корреспондентских пунктов</t>
  </si>
  <si>
    <t>Общее руководство и управление общими службами и услугами Управления делами Президента Российской Федерации</t>
  </si>
  <si>
    <t>Материальное обеспечение специалистов ядерного оружейного комплекса Российской Федерации</t>
  </si>
  <si>
    <t>Социальная помощь</t>
  </si>
  <si>
    <t>Водоохранные и водохозяйственные учреждения</t>
  </si>
  <si>
    <t>Подпрограмма "Создание высокоэффективной системы геодезического обеспечения Российской Федерации"</t>
  </si>
  <si>
    <t>Министерство сельского хозяйства  РФ</t>
  </si>
  <si>
    <t>Неуказанная ведомственная статья</t>
  </si>
  <si>
    <t>Строительство и реконструкция объектов для проведения XXVII Всемирной летней Универсиады 2013 г. в г. Казани</t>
  </si>
  <si>
    <t>Межбюджетные трансферты на реализацию региональной программы "Социальная поддержка пожилых граждан в Ярославской области" в сфере социальной политики</t>
  </si>
  <si>
    <t>Субсидия на реализацию региональной программы "Социальная поддержка пожилых граждан в Ярославской области" в сфере молодёжной политики</t>
  </si>
  <si>
    <t>Учреждения, обеспечивающие государственный санитарно-эпидемиологический надзор</t>
  </si>
  <si>
    <t>2</t>
  </si>
  <si>
    <t>01</t>
  </si>
  <si>
    <t>05</t>
  </si>
  <si>
    <t>08</t>
  </si>
  <si>
    <t>11</t>
  </si>
  <si>
    <t>12</t>
  </si>
  <si>
    <t>14</t>
  </si>
  <si>
    <t>16</t>
  </si>
  <si>
    <t>02</t>
  </si>
  <si>
    <t>02000</t>
  </si>
  <si>
    <t>03000</t>
  </si>
  <si>
    <t>01000</t>
  </si>
  <si>
    <t>05000</t>
  </si>
  <si>
    <t>110</t>
  </si>
  <si>
    <t>120</t>
  </si>
  <si>
    <t>151</t>
  </si>
  <si>
    <t xml:space="preserve"> Российское авиационно-космическое агентство</t>
  </si>
  <si>
    <t>МЦП "Развитие жилищного строительства в ТМР ЯО на 2011 - 2015 гг"</t>
  </si>
  <si>
    <t>Прием и содержание вынужденных переселенцев</t>
  </si>
  <si>
    <t>Организационно-воспитательная работа с молодежью</t>
  </si>
  <si>
    <t>Реализация государственных функций, связанных с обеспечением национальной обороны</t>
  </si>
  <si>
    <t>Пенсии</t>
  </si>
  <si>
    <t>Субвенция на оказание социальной помощи отдельным категориям  граждан</t>
  </si>
  <si>
    <t>Централизованные закупки в рамках национального календаря профилактических прививок</t>
  </si>
  <si>
    <t>Субсидии на обеспечение мероприятий по обводнению</t>
  </si>
  <si>
    <t>Санатории для детей и подростков</t>
  </si>
  <si>
    <t>МУЗ "Тутаевская центральная районная больница"</t>
  </si>
  <si>
    <t>Подпрограмма "Вакцинопрофилактика"</t>
  </si>
  <si>
    <t>Продовольственное обеспечение в рамках государственного оборонного заказа</t>
  </si>
  <si>
    <t>Выплата пенсий, назначенных досрочно гражданам, признанным безработными</t>
  </si>
  <si>
    <t>Обеспечение разработок, закупок и ремонта вооружений, военной и специальной техники, продукции производственно-технического назначения и имущества в рамках государственного оборонного заказа</t>
  </si>
  <si>
    <t>Специальные мероприятия</t>
  </si>
  <si>
    <t>Федеральная целевая программа "Реформирование системы военного образования в Российской Федерации на период до 2010 года"</t>
  </si>
  <si>
    <t>07000</t>
  </si>
  <si>
    <t>Мероприятия по борьбе с беспризорностью, по опеке и попечительству</t>
  </si>
  <si>
    <t>Учреждения по внешкольной работе с детьми</t>
  </si>
  <si>
    <t>Библиотеки</t>
  </si>
  <si>
    <t>Администрация поселка Константиновский</t>
  </si>
  <si>
    <t>Безвозмездные поступления от других бюджетов бюджетной системы Российской Федерации</t>
  </si>
  <si>
    <t>Подпрограмма "Исследование природы Мирового океана"</t>
  </si>
  <si>
    <t>Подпрограмма "Освоение и использование Арктики"</t>
  </si>
  <si>
    <t>Подпрограмма "Изучение и исследование Антарктики"</t>
  </si>
  <si>
    <t>Межбюджетные трансферты на обеспечение казначейской системы исполнения областного бюджета в муниципальных районах Ярославской области</t>
  </si>
  <si>
    <t>Меры по оказанию медицинской помощи гражданам Российской Федерации за рубежом</t>
  </si>
  <si>
    <t>Федеральная целевая программа "Социально-экономическое развитие Курильских островов (Сахалинская область) на 2007 - 2015 годы"</t>
  </si>
  <si>
    <t>Оплата услуг организаций по переработке высокообогащенного урана, извлеченного из ядерного оружия, в низкообогащенный уран</t>
  </si>
  <si>
    <t>Мероприятия по обеспечению миграционной политики</t>
  </si>
  <si>
    <t>Уличное освещение</t>
  </si>
  <si>
    <t>Обеспечение деятельности военных комиссариатов</t>
  </si>
  <si>
    <t>Организация, регулирование и охрана водных биологических ресурсов</t>
  </si>
  <si>
    <t>Администрация Чебаковской сельской территории</t>
  </si>
  <si>
    <t>Администрация Константиновского сельского поселения</t>
  </si>
  <si>
    <t>Администрация Артемьевского сельского поселения</t>
  </si>
  <si>
    <t>Субвенции бюджетам субъектов Российской Федерации и муниципальных образований</t>
  </si>
  <si>
    <t>Иные межбюджетные трансферты</t>
  </si>
  <si>
    <t xml:space="preserve"> Российское агентство по патентам и товарным знакам</t>
  </si>
  <si>
    <t>Участие в миротворческой деятельности</t>
  </si>
  <si>
    <t>Военно-техническое сотрудничество</t>
  </si>
  <si>
    <t>Переподготовка и повышение квалификации кадров</t>
  </si>
  <si>
    <t>Субсидии образовательным учреждениям в странах Содружества Независимых Государств и общественным организациям</t>
  </si>
  <si>
    <t>Субсидия на реализацию областной целевой программы "Обеспечение доступности дошкольного образования в Ярославской области" в части проведения ремонтных работ</t>
  </si>
  <si>
    <t>Субсидия на проведение мероприятий по улучшению жилищных условий граждан РФ проживающих в сельской местности</t>
  </si>
  <si>
    <t>Субсидии на поддержку некоммерческих неправительственных организаций, участвующих в развитии институтов гражданского общества</t>
  </si>
  <si>
    <t>Развитие и поддержка социальной, инженерной и инновационной инфраструктуры наукоградов Российской Федерации</t>
  </si>
  <si>
    <t>Выплата дополнительного материального обеспечения, доплат к пенсиям, пособий и компенсаций</t>
  </si>
  <si>
    <t>Прикладные научные исследования в области национальной обороны</t>
  </si>
  <si>
    <t>Другие вопросы в области национальной обороны</t>
  </si>
  <si>
    <t>Органы прокуратуры</t>
  </si>
  <si>
    <t>Внутренние войска</t>
  </si>
  <si>
    <t>Благоустройство</t>
  </si>
  <si>
    <t>Субвенция на денежные выплаты</t>
  </si>
  <si>
    <t>Президентская программа "Уничтожение запасов химического оружия в Российской Федерации"</t>
  </si>
  <si>
    <t>Реализация дополнительных мероприятий, направленных на снижение напряженности на рынке труда субъектов Российской Федерации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</si>
  <si>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</si>
  <si>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Кинематография</t>
  </si>
  <si>
    <t>Телевидение и радиовещание</t>
  </si>
  <si>
    <t xml:space="preserve"> Федеральная   служба    России   по    финансовому оздоровлению и банкротству</t>
  </si>
  <si>
    <t>Субсидии творческим союзам на поддержку развития театральной деятельности</t>
  </si>
  <si>
    <t>Мероприятия в области национальной обороны</t>
  </si>
  <si>
    <t>Подпрограмма "Информационное обеспечение управления недвижимостью, реформирования и регулирования земельных и имущественных отношений"</t>
  </si>
  <si>
    <t>Формирование и использование государственных семенных фондов</t>
  </si>
  <si>
    <t>Охрана и использование объектов животного мира</t>
  </si>
  <si>
    <t>Субсидии сельскохозяйственным товаропроизводителям и организациям агропромышленного комплекса независимо от их организационно-правовых форм и крестьянским (фермерским) хозяйствам на возмещение части затрат на уплату процентов по инвестиционным кредитам, полученным в российских кредитных организациях в 2003 - 2006 годах на срок до 5 лет, включая строительство зерновых терминалов в российских портах</t>
  </si>
  <si>
    <t>Государственная поддержка деятельности Комитета ветеранов подразделений особого риска Российской Федерации</t>
  </si>
  <si>
    <t>Ежемесячное денежное вознаграждение за классное руководство</t>
  </si>
  <si>
    <t>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t>
  </si>
  <si>
    <t>Выполнение научно-исследовательских и опытно-конструкторских работ по государственным контрактам</t>
  </si>
  <si>
    <t>Специальные профессионально-технические училища</t>
  </si>
  <si>
    <t>Средние специальные учебные заведения</t>
  </si>
  <si>
    <t>Институты повышения квалификации</t>
  </si>
  <si>
    <t>Расходы общепрограммного характера по федеральной целевой программе "Промышленная утилизация вооружения и военной техники (2005 - 2010 годы)"</t>
  </si>
  <si>
    <t xml:space="preserve">Областная целевая программа "Развитие физической культуры и спорта в Ярославской области" </t>
  </si>
  <si>
    <t>Социальное обеспечение населения</t>
  </si>
  <si>
    <t>Реформирование муниципальных финансов</t>
  </si>
  <si>
    <t>Мероприятия по обеспечению жильем федеральных государственных гражданских служащих</t>
  </si>
  <si>
    <t>Мероприятия по обеспечению жильем молодых ученых и строительство общежитий</t>
  </si>
  <si>
    <t>Приобретение оборудования для быстровозводимых физкультурно-оздоровительных комплексов</t>
  </si>
  <si>
    <t>Федеральный закон от 10 января 2002 года № 2-ФЗ "О социальных гарантиях гражданам, подвергшимся радиационному воздействию вследствие ядерных испытаний на Семипалатинском полигоне"</t>
  </si>
  <si>
    <t>Уменьшение прочих остатков денежных средств бюджета муниципального района</t>
  </si>
  <si>
    <t xml:space="preserve"> Управление делами Президента Российской Федерации</t>
  </si>
  <si>
    <t>Выплата единовременного пособия при всех формах устройства детей, лишенных родительского попечения, в семью</t>
  </si>
  <si>
    <t>Обеспечение деятельности Общественной палаты Российской Федерации</t>
  </si>
  <si>
    <t>Исследования (испытания) и экспертиза отобранных образцов (проб) продукции</t>
  </si>
  <si>
    <t>Содержание учреждений, осуществляющих управление федеральными автомобильными дорогами</t>
  </si>
  <si>
    <t>952</t>
  </si>
  <si>
    <t>Дорожное хозяйство</t>
  </si>
  <si>
    <t>Рыболовное хозяйство</t>
  </si>
  <si>
    <t xml:space="preserve">Субсидия на реализацию подпрограммы "Семья и дети" областной целевой программы "Семья и дети Ярославии" </t>
  </si>
  <si>
    <t>Субсидия на реализацию подпрограммы "Ярославские каникулы" областной целевой программы "Семья и дети Ярославии" в части оздоровления и отдыха детей</t>
  </si>
  <si>
    <t>Поддержка северного оленеводства и табунного коневодства</t>
  </si>
  <si>
    <t>Поддержка племенного животноводства</t>
  </si>
  <si>
    <t>Государственный  комитет  Российской  Федерации по строительству и жилищно-коммунальному комплексу</t>
  </si>
  <si>
    <t>Закон Российской Федерации от 15 мая 1991 года № 1244-1 "О социальной защите граждан, подвергшихся воздействию радиации вследствие катастрофы на Чернобыльской АЭС"</t>
  </si>
  <si>
    <t>Субсидии на поддержку культурных и духовных центров за рубежом в соответствии с решениями Правительства Российской Федерации</t>
  </si>
  <si>
    <t>Среднее профессиональное образование</t>
  </si>
  <si>
    <t>Защита населения и территории от последствий чрезвычайных ситуаций природного и техногенного характера, гражданская оборона</t>
  </si>
  <si>
    <t>Обеспечение пожарной безопасности</t>
  </si>
  <si>
    <t>Модернизация внутренних войск, войск гражданской обороны, а также правоохранительных и иных органов</t>
  </si>
  <si>
    <t>НАЦИОНАЛЬНАЯ ЭКОНОМИКА</t>
  </si>
  <si>
    <t>Капитальный ремонт муниципального жилищного фонда</t>
  </si>
  <si>
    <t>Поддержка коммунального хозяйства</t>
  </si>
  <si>
    <t>Председатель Конституционного Суда Российской Федерации и судьи Конституционного Суда Российской Федерации</t>
  </si>
  <si>
    <t>Федеральная целевая программа "Модернизация транспортной системы России (2002 - 2010 годы)"</t>
  </si>
  <si>
    <t>Подпрограмма "Железнодорожный транспорт"</t>
  </si>
  <si>
    <t>Реализация проекта Международного термоядерного экспериментального реактора ИТЭР</t>
  </si>
  <si>
    <t>Оплата и хранение специального топлива и горюче-смазочных материалов в рамках государственного оборонного заказа</t>
  </si>
  <si>
    <t>Мероприятия по организации оздоровительной кампании детей</t>
  </si>
  <si>
    <t>Закупки вооружений, военной и специальной техники, продукции производственно-технического назначения и имущества в целях обеспечения государственной программы вооружения в рамках государственного оборонного заказа</t>
  </si>
  <si>
    <t>Авиационная техника</t>
  </si>
  <si>
    <t>Культура</t>
  </si>
  <si>
    <t>Оплата стоимости проезда пенсионерам к месту отдыха и обратно один раз в два года</t>
  </si>
  <si>
    <t>Мероприятия по организации социальной защиты</t>
  </si>
  <si>
    <t>Федеральная целевая программа "Мировой океан"</t>
  </si>
  <si>
    <t>Дотация на сбалансированность бюджетов поселений</t>
  </si>
  <si>
    <t>Реализация межгосударственных договоров в рамках Содружества Независимых Государств</t>
  </si>
  <si>
    <t>Федеральная целевая программа "Восстановление экономики и социальной сферы Чеченской Республики (2002 год и последующие годы)"</t>
  </si>
  <si>
    <t>Прочие поступления</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</si>
  <si>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</si>
  <si>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Комитет РФ по делам молодежи</t>
  </si>
  <si>
    <t>Администрация Метенининской сельской территории</t>
  </si>
  <si>
    <t>Обеспечение доступности воздушных перевозок пассажиров - жителей Калининградской области из г. Калининграда в европейскую часть страны и в обратном направлении</t>
  </si>
  <si>
    <t>Обеспечение транспортной безопасности воздушных транспортных средств в федеральных государственных образовательных учреждениях Федерального агентства воздушного транспорта</t>
  </si>
  <si>
    <t>Мероприятия по реализации Федерального закона от 9 февраля 2007 г. № 16-ФЗ «О транспортной безопасности» в сфере водного транспорта</t>
  </si>
  <si>
    <t>Компенсация части затрат на приобретение средств химической защиты растений</t>
  </si>
  <si>
    <t>Возмещение сельскохозяйственным товаропроизводителям, 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части затрат на уплату процентов по инвестиционным кредитам, полученным в российских кредитных организациях, и займам, полученным в сельскохозяйственных кредитных потребительских кооперативах в 2004 - 2010 годах на срок от 2 до 11 лет</t>
  </si>
  <si>
    <t>Поддержка экономически значимых региональных программ</t>
  </si>
  <si>
    <t>Возмещение части затрат на закупку кормов для маточного поголовья крупного рогатого скота</t>
  </si>
  <si>
    <t>Субсидии Федеральному государственному унитарному предприятию "Главный вычислительный центр Минсельхоза России" на создание системы государственного информационного обеспечения в сфере сельского хозяйства</t>
  </si>
  <si>
    <t>Мероприятия по воспроизводству водных биологических ресурсов</t>
  </si>
  <si>
    <t>Субсидии на возмещение рыбохозяйственным организациям и индивидуальным предпринимателям части затрат на уплату процентов по кредитам, полученным в российских кредитных организациях, на материально-техническое снабжение и снаряжение рыбопромысловых судов на срок до 1 года</t>
  </si>
  <si>
    <t>Субсидии открытому акционерному обществу "Российские железные дороги" на компенсацию потерь в доходах, возникающих в результате государственного регулирования тарифов, сборов и платежей за грузовые железнодорожные перевозки</t>
  </si>
  <si>
    <t>МУСА МЦ "Галактика"</t>
  </si>
  <si>
    <t>Обеспечение имеющих специальные звания сотрудников федеральных органов исполнительной власти, в которых предусмотрена служба, приравненная к военной, служебными жилыми помещениями и жилыми помещениями в общежитиях</t>
  </si>
  <si>
    <t>Дополнительное ежемесячное материальное обеспечение инвалидов вследствие военной травмы</t>
  </si>
  <si>
    <t>Администрация Великосельского сельского поселения</t>
  </si>
  <si>
    <t>Гуманитарная финансовая помощь другим государствам</t>
  </si>
  <si>
    <t>Субсидии издательствам и издающим организациям на реализацию социально значимых проектов, государственную поддержку непериодических изданий</t>
  </si>
  <si>
    <t>Администрация Помогаловской сельской территории</t>
  </si>
  <si>
    <t>Содержание служб поисково- и аварийно-спасательного обеспечения полетов</t>
  </si>
  <si>
    <t>Региональная программа "Социальная поддержка пожилых граждан в Ярославской области" в сфере молодежной политики</t>
  </si>
  <si>
    <t>Мероприятия в рамках административной реформы</t>
  </si>
  <si>
    <t>Международные культурные, научные и информационные связи</t>
  </si>
  <si>
    <t>Президент Российской Федерации</t>
  </si>
  <si>
    <t>Специальные объекты</t>
  </si>
  <si>
    <t>Социальная поддержка Героев Советского Союза, Героев Российской Федерации и полных кавалеров ордена Славы</t>
  </si>
  <si>
    <t>Реформирование государственной службы Российской Федерации</t>
  </si>
  <si>
    <t>Строительство объектов подразделений вневедомственной охраны</t>
  </si>
  <si>
    <t>Пенсионное обеспечение</t>
  </si>
  <si>
    <t>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вне государственной программы вооружения</t>
  </si>
  <si>
    <t>ОБЩЕГОСУДАРСТВЕННЫЕ ВОПРОСЫ</t>
  </si>
  <si>
    <t>Субсидии на возмещение части затрат на уплату процентов сельскохозяйственным товаропроизводителям, 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по инвестиционным кредитам, полученным в российских кредитных организациях, и займам, полученным в сельскохозяйственных кредитных кооперативах, в 2004 - 2009 годах на срок от 2 до 8 лет</t>
  </si>
  <si>
    <t>Реализация государственной политики в отношении соотечественников за рубежом</t>
  </si>
  <si>
    <t>Выплаты семьям опекунов на содержание подопечных детей</t>
  </si>
  <si>
    <t xml:space="preserve"> Министерство   труда   и   социального    развития РФ</t>
  </si>
  <si>
    <t xml:space="preserve"> Государственный  комитет  РФ по статистике</t>
  </si>
  <si>
    <t xml:space="preserve"> Центр экономической конъюнктуры при  Правительстве РФ</t>
  </si>
  <si>
    <t>Доходы, получаемые в виде арендной либо иной платы за передачу в возмездное пользование государственного и муниципального имущества(за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</si>
  <si>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Министерство  по  делам  федерации, национальной и миграционной политики РФ</t>
  </si>
  <si>
    <t>Администрация Борисоглебской сельской территории</t>
  </si>
  <si>
    <t xml:space="preserve"> Высший арбитражный суд Российской Федерации</t>
  </si>
  <si>
    <t xml:space="preserve"> Конституционный Суд Российской Федерации</t>
  </si>
  <si>
    <t>Субсидии творческим союзам на оказание материальной помощи членам творческих союзов</t>
  </si>
  <si>
    <t>Субвенция на предоставление гражданам субсидий на оплату жилого помещения и коммунальных услуг</t>
  </si>
  <si>
    <t>Связь и информатика</t>
  </si>
  <si>
    <t>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t>
  </si>
  <si>
    <t>Администрация Борисоглебского сельского поселения</t>
  </si>
  <si>
    <t>Федеральная регистрация</t>
  </si>
  <si>
    <t>Доходы</t>
  </si>
  <si>
    <t>Налоги на прибыль, доходы</t>
  </si>
  <si>
    <t>Мероприятия в сфере межнациональных отношений</t>
  </si>
  <si>
    <t>Федеральная целевая программа "Социально-экономическое развитие Республики Башкортостан до 2007 года"</t>
  </si>
  <si>
    <t>Компенсация выпадающих доходов организациям, предоставляющим населению услуги электроснабжения по тарифам, необеспечивающим возмещение издержек</t>
  </si>
  <si>
    <t xml:space="preserve"> Информационное телеграфное агентство России (ИТАР-ТАСС)</t>
  </si>
  <si>
    <t>Пособия гражданам, подвергшимся воздействию радиации вследствие радиационных аварий и ядерных испытаний</t>
  </si>
  <si>
    <t xml:space="preserve"> Сибирское отделение Российской академии наук</t>
  </si>
  <si>
    <t>Учреждения, обеспечивающие предоставление услуг в области животноводства</t>
  </si>
  <si>
    <t>Компенсация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 учащихся очной формы обучения образовательных учреждений начального профессионального, среднего профессионального и высшего профессионального образования железнодорожным транспортом общего пользования в пригородном сообщении</t>
  </si>
  <si>
    <t>Субсидии открытому акционерному обществу "Российские железные дороги" на компенсацию потерь в доходах, связанных с установлением исключительных тарифов на перевозку зерна, продуктов мукомольно-крупяной промышленности, сои и соевого шрота</t>
  </si>
  <si>
    <t>Субсидии открытому акционерному обществу "Российские железные дороги" на компенсацию потерь в доходах, возникающих в результате государственного регулирования тарифов на услуги по использованию инфраструктуры железнодорожного транспорта общего пользования, оказываемые при осуществлении перевозок пассажиров в пригородном сообщении</t>
  </si>
  <si>
    <t>Реализация Комплексной программы обеспечения безопасности населения на транспорте</t>
  </si>
  <si>
    <t>Субсидии открытому акционерному обществу "Российские железные дороги" на реализацию Комплексной программы обеспечения безопасности населения на транспорте</t>
  </si>
  <si>
    <t>Субсидии федеральному государственному унитарному предприятию "Администрация гражданских аэропортов (аэродромов)" на реализацию Комплексной программы обеспечения безопасности населения на транспорте</t>
  </si>
  <si>
    <t>Реализация мероприятий по обеспечению безопасности населения на метрополитене в рамках Комплексной программы обеспечения безопасности населения на транспорте</t>
  </si>
  <si>
    <t>Реализация мероприятий по обеспечению безопасности населения на автомобильном транспорте в рамках Комплексной программы обеспечения безопасности населения на транспорте</t>
  </si>
  <si>
    <t>Содержание и управление дорожным хозяйством</t>
  </si>
  <si>
    <t>Ремонт и содержание федеральных автомобильных дорог</t>
  </si>
  <si>
    <t>Строительство, модернизация,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</si>
  <si>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Софинансирование строительства автомобильной дороги "Западный скоростной диаметр" в г. Санкт-Петербурге</t>
  </si>
  <si>
    <t>Софинансирование инвестиционного проекта по строительству примыкания к автомобильной дороге М-52 "Чуйский тракт" на км 651 в районе урочища реки Урсул</t>
  </si>
  <si>
    <t>Софинансирование реконструкции автомобильной дороги Саяногорск - Майнская ГЭС - Черемушки и искусственных сооружений на ней</t>
  </si>
  <si>
    <t>Капитальный ремонт и ремонт автомобильных дорог общего пользования административных центров субъектов Российской Федерации и административных центров муниципальных районов Московской и Ленинградской областей</t>
  </si>
  <si>
    <t>Мероприятия по реализации Федерального закона от 9 февраля 2007 г. № 16-ФЗ «О транспортной безопасности» в сфере дорожного хозяйства</t>
  </si>
  <si>
    <t>Субсидии на покрытие части расходов, связанных с функционирование почтовых отделений, расположенных в районах Крайнего Севера</t>
  </si>
  <si>
    <t>Субсидии ФГУП "Почта России" на компенсацию потерь в доходах, связанных со сдерживанием указанным предприятием роста тарифов на услуги по распространению периодических печатных изданий</t>
  </si>
  <si>
    <t>Территориальная избирательная комиссия по г. Тутаеву и Тутаевскому району</t>
  </si>
  <si>
    <t>Российское агентство по боеприпасам</t>
  </si>
  <si>
    <t>Плазмацентры</t>
  </si>
  <si>
    <t>Межбюджетные трансферты  на комплектование книжных фондов библиотек муниципальных образований</t>
  </si>
  <si>
    <t>Вопросы топливно-энергетического комплекса</t>
  </si>
  <si>
    <t>Высокотехнологичные виды медицинской помощи</t>
  </si>
  <si>
    <t>Федеральная целевая программа "Реструктуризация запасов ракет, боеприпасов и взрывчатых материалов, приведение системы их хранения и эксплуатации во взрывопожаробезопасное состояние на 2005 - 2010 годы"</t>
  </si>
  <si>
    <t>Субсидии на обеспечение безопасности судоходства на канале имени Москвы</t>
  </si>
  <si>
    <t>Региональные целевые программы</t>
  </si>
  <si>
    <t>Мероприятия в области коммунального хозяйства</t>
  </si>
  <si>
    <t>Бюджетные кредиты, предоставленные внутри страны в валюте Российской Федерации</t>
  </si>
  <si>
    <t>Поддержка мер по обеспечению сбалансированности бюджетов закрытых административно-территориальных образований</t>
  </si>
  <si>
    <t>Реформирование региональных и муниципальных финансов</t>
  </si>
  <si>
    <t>Денежное довольствие и социальные выплаты сотрудникам и заработная плата работникам территориальных подразделений Государственной противопожарной службы, содержащимся за счет средств субъектов Российской Федерации, за исключением подразделений, созданных в субъектах Российской Федерации в соответствии со статьей 5 Федерального закона от 21 декабря 1994 года № 69-ФЗ "О пожарной безопасности"</t>
  </si>
  <si>
    <t>Центральные транспортные комбинаты</t>
  </si>
  <si>
    <t>Эксплуатация зданий</t>
  </si>
  <si>
    <t>Исследования в части вопросов утилизации и ликвидации вооружения и военной техники, уничтожения запасов химического оружия</t>
  </si>
  <si>
    <t>Борьба с эпидемиями</t>
  </si>
  <si>
    <t>Реализация государственной политики в области приватизации и управления государственной и муниципальной собственностью</t>
  </si>
  <si>
    <t>Содержание и обслуживание казны Российской Федерации</t>
  </si>
  <si>
    <t>Развитие и поддержка социальной и инженерной инфраструктуры закрытых административно-территориальных образований</t>
  </si>
  <si>
    <t>Субсидии издательствам и издающим организациям на реализацию социально значимых проектов, выпуск книг, изданий для инвалидов</t>
  </si>
  <si>
    <t>Подпрограмма "Развитие экспорта транспортных услуг России"</t>
  </si>
  <si>
    <t>Федеральный закон от 27 ноября 2001 года № 155-ФЗ "О дополнительном социальном обеспечении членов летных экипажей воздушных судов гражданской авиации"</t>
  </si>
  <si>
    <t>Доплата к пенсии членам летных экипажей воздушных судов гражданской авиации</t>
  </si>
  <si>
    <t>Финансовое обеспечение оказания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t>
  </si>
  <si>
    <t>Подпрограмма "Социальная поддержка и реабилитация инвалидов вследствие боевых действий и военной травмы"</t>
  </si>
  <si>
    <t>Субвенция на освобождение от оплаты стоимости  проезда лиц, находящихся под диспансерным наблюдением в связи с туберкулезом, и больных туберкулезом</t>
  </si>
  <si>
    <t>Субвенция на компенсацию расходов на содержание ребенка в дошкольной образовательной организации</t>
  </si>
  <si>
    <t>Администрация Николо-Эдомской сельской территории</t>
  </si>
  <si>
    <t>Итого источников внутреннего финансирования</t>
  </si>
  <si>
    <t>Прочие мероприятия по благоустройству городских округов и поселений</t>
  </si>
  <si>
    <t>09</t>
  </si>
  <si>
    <t>Федеральный закон от 24 июля 1998 года № 125-ФЗ "Об обязательном социальном страховании от несчастных случаев на производстве и профессиональных заболеваний"</t>
  </si>
  <si>
    <t>Другие вопросы в области охраны окружающей среды</t>
  </si>
  <si>
    <t>Субсидия на реализацию подпрограммы "Ярославские каникулы" областной целевой программы "Семья и дети Ярославии" в части оплаты стоимости наборов продуктов питания в лагерях с дневной формой пребывания детей, расположенных на территории Ярославской области</t>
  </si>
  <si>
    <t>Обслуживание внутреннего государственного и муниципального долга</t>
  </si>
  <si>
    <t xml:space="preserve"> Министерство иностранных дел Российской Федерации</t>
  </si>
  <si>
    <t>Доходы от выдачи патентов на осуществление предпринимательской деятельности при применении упрощенной системы налогообложения</t>
  </si>
  <si>
    <t>Совершенствование организации медицинской помощи пострадавшим при дорожно-транспортных происшествиях</t>
  </si>
  <si>
    <t>Медицинская, социальная и профессиональная реабилитация пострадавших, обеспечение предупредительных мер по сокращению производственного травматизма и профессиональных заболеваний</t>
  </si>
  <si>
    <t>Доставка и пересылка страховых выплат</t>
  </si>
  <si>
    <t>Субсидии на поддержку образовательного кредитования</t>
  </si>
  <si>
    <t>Приобретение автотранспортных средств повышенной проходимости для развития межпоселкового пассажирского сообщения наземным транспортом на территории Корякского округа</t>
  </si>
  <si>
    <t>Государственная хлебная инспекция при правительстве РФ</t>
  </si>
  <si>
    <t>Автобронетанковая техника</t>
  </si>
  <si>
    <t>Администрация Родионовской сельской территории</t>
  </si>
  <si>
    <t xml:space="preserve"> Федеральная служба  России по  гидрометеорологии и мониторингу окружающей среды</t>
  </si>
  <si>
    <t xml:space="preserve">Субсидия на реализацию областной целевой программы "Модернизация объектов коммунальной инфраструктуры Ярославской области" </t>
  </si>
  <si>
    <t>Субсидии организациям на создание и ведение Федерального информационного фонда технических регламентов и стандартов</t>
  </si>
  <si>
    <t>Пособия при усыновлении ребенка</t>
  </si>
  <si>
    <t>Резервный фонд Правительства Российской Федерации по предупреждению и ликвидации чрезвычайных ситуаций и последствий стихийных бедствий</t>
  </si>
  <si>
    <t>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t>
  </si>
  <si>
    <t>Оснащение общеобразовательных учреждений учебным оборудованием</t>
  </si>
  <si>
    <t>Приобретение жилья гражданами, уволенными с военной службы (службы), и приравненными к ним лицами</t>
  </si>
  <si>
    <t>Обучение в высших учебных заведениях лиц, прошедших военную службу по контракту</t>
  </si>
  <si>
    <t>Проведение статистических обследований и переписей</t>
  </si>
  <si>
    <t>Депутаты представительного органа муниципального образования</t>
  </si>
  <si>
    <t>Расходы на выплаты персоналу в сфере национальной безопасности, правоохранительной деятельности и обороны</t>
  </si>
  <si>
    <t>Денежное довольствие военнослужащих и приравненных к ним лиц</t>
  </si>
  <si>
    <t>Дополнительное денежное стимулирование военнослужащих и приравненных к ним лиц</t>
  </si>
  <si>
    <t>Расходы на выплаты, зависящие от размера денежного довольствия</t>
  </si>
  <si>
    <t>Иные выплаты персоналу, за исключением денежного довольствия</t>
  </si>
  <si>
    <t>Расходы на выплаты персоналу государственных внебюджетных фондов</t>
  </si>
  <si>
    <t>Иные выплаты персоналу, за исключением фонда оплаты труда труда и командировочные расходы, а также на страховые взносы с указанных выплат в установленных законодательством случаях.</t>
  </si>
  <si>
    <t>Закупка товаров, работ и услуг для государственных нужд</t>
  </si>
  <si>
    <t>Разработка, закупка и ремонт вооружений, военной и специальной техники, продукции производственно-технического назначения и имущества</t>
  </si>
  <si>
    <t>Закупка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целях обеспечения государственной программы вооружения</t>
  </si>
  <si>
    <t>Закупка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вне рамок государственной программы вооружения</t>
  </si>
  <si>
    <t xml:space="preserve"> Закупка вооружений, военной и специальной техники, продукции производственно-технического назначения и имущества вне рамок государственного оборонного заказа</t>
  </si>
  <si>
    <t>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целях обеспечения государственной программы вооружения</t>
  </si>
  <si>
    <t>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вне рамок государственной программы вооружения</t>
  </si>
  <si>
    <t>Финансовое обеспечение государственного задания в соответствии с программой государственных гарантий оказания гражданам Российской Федерации бесплатной медицинской помощи на оказание дополнительной бесплатной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t>
  </si>
  <si>
    <t>Федеральный закон от 29 декабря 2006 года № 256-ФЗ "О дополнительных мерах государственной поддержки семей, имеющих детей"</t>
  </si>
  <si>
    <t>Отдельные мероприятия в области информационно-коммуникационных технологий и связи</t>
  </si>
  <si>
    <t>Конверсия радиочастотного спектра</t>
  </si>
  <si>
    <t>Осуществление полномочий Российской Федерации в области содействия занятости населения, включая расходы по осуществлению этих полномочий</t>
  </si>
  <si>
    <t xml:space="preserve"> Российская академия архитектуры и строительных наук</t>
  </si>
  <si>
    <t xml:space="preserve"> Российский фонд фундаментальных исследований</t>
  </si>
  <si>
    <t>МУ ИЦ "Берега"</t>
  </si>
  <si>
    <t>Возврат бюджетных кредитов, предоставленных юридическим лицам в валюте Российской Федерации</t>
  </si>
  <si>
    <t xml:space="preserve"> Российская академия образования</t>
  </si>
  <si>
    <t>Федеральная целевая программа "Развитие гражданской авиационной техники России на 2002 - 2010 годы и на период до 2015 года"</t>
  </si>
  <si>
    <t>Жилищное хозяйство</t>
  </si>
  <si>
    <t>Коммунальное хозяйство</t>
  </si>
  <si>
    <t xml:space="preserve"> Федеральный надзор России по ядерной и  радиационной безопасности</t>
  </si>
  <si>
    <t>Штрафы за экологическое правонарушение</t>
  </si>
  <si>
    <t>Подготовка населения и организаций к действиям в чрезвычайной ситуации в мирное и военное время</t>
  </si>
  <si>
    <t>Мероприятия по депортации (административному выдворению)</t>
  </si>
  <si>
    <t>Государственная поддержка сельского хозяйства</t>
  </si>
  <si>
    <t>955 01 06 00 00 00 0000 000</t>
  </si>
  <si>
    <t>955 01 06 05 01 00 0000 640</t>
  </si>
  <si>
    <t xml:space="preserve"> Представительство Правительства РФ в Чеченской республике</t>
  </si>
  <si>
    <t>Государственная пошлина за государственную регистрацию, а также за совершение прочих юридически значимых действий</t>
  </si>
  <si>
    <t>ОХРАНА ОКРУЖАЮЩЕЙ СРЕДЫ</t>
  </si>
  <si>
    <t>Экологический контроль</t>
  </si>
  <si>
    <t xml:space="preserve"> Главное управление специальных программ Президента РФ</t>
  </si>
  <si>
    <t>Обеспечение проведения ремонта индивидуальных жилых домов, принадлежащих членам семей военнослужащих, потерявшим кормильца</t>
  </si>
  <si>
    <t>Осуществление ежемесячной денежной выплаты Героям Социалистического Труда и полным кавалерам ордена Трудовой Славы</t>
  </si>
  <si>
    <t>Прикладные научные исследования в области образования</t>
  </si>
  <si>
    <t>Администрация Великосельской сельской территории</t>
  </si>
  <si>
    <t>Компенсация стоимости вещевого имущества</t>
  </si>
  <si>
    <t>Обеспечение ведения специальной части индивидуальных лицевых счетов застрахованных лиц, формирование средств пенсионных накоплений</t>
  </si>
  <si>
    <t>Аппараты органов управления государственных внебюджетных фондов</t>
  </si>
  <si>
    <t>Военный персонал</t>
  </si>
  <si>
    <t>Погашение бюджетных кредитов, полученных от других бюджетов бюджетной системы Российской Федерации в валюте Российской Федерации</t>
  </si>
  <si>
    <t xml:space="preserve"> Федеральное управление медико-биологических и экстремальных проблем при министерстве  здравоохранения РФ</t>
  </si>
  <si>
    <t xml:space="preserve"> Пенсионный фонд Российской Федерации</t>
  </si>
  <si>
    <t>Мероприятия в области исследования и использования космического пространства в мирных целях</t>
  </si>
  <si>
    <t>Геологическое изучение недр</t>
  </si>
  <si>
    <t>Территориальные фонды информации</t>
  </si>
  <si>
    <t>Воинские формирования (органы, подразделения)</t>
  </si>
  <si>
    <t>Осуществление полномочий по подготовке проведения статистических переписей</t>
  </si>
  <si>
    <t>Субсидии российским кредитным организациям на возмещение выпадающих доходов по кредитам, выданным российскими кредитными организациями в 2009 - 2011 годах физическим лицам на приобретение автомобилей</t>
  </si>
  <si>
    <t xml:space="preserve">Взносы в уставные капиталы кредитных организаций, осуществляемые путем обмена государственных ценных бумаг Российской Федерации на акции кредитных организаций </t>
  </si>
  <si>
    <t>Приобретение школьных автобусов, производимых на территории Российской Федерации, для общеобразовательных учреждений</t>
  </si>
  <si>
    <t>Реализация проектов Комиссии при Президенте Российской Федерации по модернизации и технологическому развитию экономики России</t>
  </si>
  <si>
    <t>Стратегические компьютерные технологии и программное обеспечение</t>
  </si>
  <si>
    <t>ИКТ-услуги в области медицины и здравоохранения и социального обеспечения</t>
  </si>
  <si>
    <t>Развитие суперкомпьютеров и грид-технологий</t>
  </si>
  <si>
    <t>Развитие электронных образовательных интернет-ресурсов нового поколения, включая культурно-познавательные сервисы, а также систем дистанционного общего и профессионального обучения (e-learning)</t>
  </si>
  <si>
    <t>Осуществление полномочий Российской Федерации в области охраны и использования охотничьих ресурсов по контролю, надзору, выдаче разрешений на добычу охотничьих ресурсов и заключению охотхозяйственных соглашений</t>
  </si>
  <si>
    <t>Осуществление полномочий Российской Федерации по контролю качества образования, лицензированию и государственной аккредитации образовательных учреждений, надзору и контролю за соблюдением законодательства в области образования</t>
  </si>
  <si>
    <t>Осуществление полномочий Российской Федерации по государственной охране объектов культурного наследия федерального значения</t>
  </si>
  <si>
    <t>Обеспечение мероприятий, предусмотренных соглашениями с международными финансовыми организациями</t>
  </si>
  <si>
    <t>Субсидии на возмещение части затрат на обеспечение деятельности Международного центра устойчивого энергетического развития под эгидой ЮНЕСКО в г. Москве</t>
  </si>
  <si>
    <t>Оказание финансовой помощи в целях социально-экономического развития Республики Южная Осетия</t>
  </si>
  <si>
    <t>Оказание финансовой помощи в целях социально-экономического развития Республики Абхазия</t>
  </si>
  <si>
    <t>Оказание финансовой помощи в целях осуществления бюджетных инвестиций Республике Южная Осетия</t>
  </si>
  <si>
    <t>Оказание финансовой помощи в целях осуществления бюджетных инвестиций Республике Абхазия</t>
  </si>
  <si>
    <t>Международный проект по сооружению Европейского центра по исследованию ионов и антипротонов (ФАИР)</t>
  </si>
  <si>
    <t>Резервный фонд исполнительных органов государственной власти субъектов Российской Федерации</t>
  </si>
  <si>
    <t>Реализация мероприятий Программы совместной деятельности организаций, участвующих в пилотном проекте по созданию национального исследовательского центра "Курчатовский институт", на 2010 - 2012 годы</t>
  </si>
  <si>
    <t>Обеспечение функционирования аппаратов фондов поддержки научной и (или) научно-технической деятельности</t>
  </si>
  <si>
    <t>Оценка недвижимости, признание прав и регулирование отношений по государственной и муниципальной собственности</t>
  </si>
  <si>
    <t>Комбинаты питания</t>
  </si>
  <si>
    <t>Денежные компенсации истцам в случае вынесения соответствующих решений Европейским Судом по правам человека</t>
  </si>
  <si>
    <t>Государственная поддержка финансового рынка, рынка труда и отраслей экономики Российской Федерации, предоставление межбюджетных трансфертов бюджету Пенсионного фонда Российской Федерации и иные мероприятия</t>
  </si>
  <si>
    <t>Обеспечение расходов Федерального фонда обязательного медицинского страхования в связи с недопоступлением налоговых доходов в бюджет Фонда</t>
  </si>
  <si>
    <t>Возмещение потерь, возникших при инвестировании Пенсионным фондом Российской Федерации сумм страховых взносов на финансирование накопительной части трудовой пенсии</t>
  </si>
  <si>
    <t>Мероприятия по ликвидации чрезвычайных ситуаций и стихийных бедствий, выполняемые в рамках специальных решений</t>
  </si>
  <si>
    <t>Дотации бюджетам субъектов Российской Федерации и муниципальных образований</t>
  </si>
  <si>
    <t>Осуществление ежемесячной денежной выплаты инвалидам</t>
  </si>
  <si>
    <t>Оплата и хранение специального топлива и горюче-смазочных материалов</t>
  </si>
  <si>
    <t>Бюджетные инвестиции в объекты капитального строительства, не включенные в целевые программы</t>
  </si>
  <si>
    <t xml:space="preserve"> Министерство российской  федерации по  делам гражданской обороны, чрезвычайным ситуациям и ликвидации последствий стихийных бедствий</t>
  </si>
  <si>
    <t xml:space="preserve"> Министерство  Российской  Федерации  по  налогам и сборам</t>
  </si>
  <si>
    <t>Федеральная налоговая служба</t>
  </si>
  <si>
    <t>Мероприятия по патриотическому воспитанию граждан Российской Федерации</t>
  </si>
  <si>
    <t>Резервный фонд Президента Российской Федерации</t>
  </si>
  <si>
    <t>Мероприятия в области использования, охраны водных объектов и гидротехнических сооружений</t>
  </si>
  <si>
    <t>Перевозка несовершеннолетних, самовольно ушедших из семей, детских домов, школ-интернатов, специальных учебно-воспитательных и иных детских учреждений</t>
  </si>
  <si>
    <t>Поиск и спасание</t>
  </si>
  <si>
    <t>Учреждения по обеспечению хозяйственного обслуживания</t>
  </si>
  <si>
    <t>Приложение 1</t>
  </si>
  <si>
    <t xml:space="preserve"> Государственная Дума Федерального собрания РФ</t>
  </si>
  <si>
    <t>Единый сельскохозяйственный налог</t>
  </si>
  <si>
    <t>Вещевое обеспечение в рамках государственного оборонного заказа</t>
  </si>
  <si>
    <t>Вещевое обеспечение вне рамок государственного оборонного заказа</t>
  </si>
  <si>
    <t>Строительство объектов общегражданского назначения с использованием специальных методов</t>
  </si>
  <si>
    <t>Чебаковское сельское поселение</t>
  </si>
  <si>
    <t>Левобережное сельское поселение</t>
  </si>
  <si>
    <t>Проведение диспансеризации находящихся в стационарных учреждениях детей-сирот и детей, оставшихся без попечения родителей</t>
  </si>
  <si>
    <t>Подпрограмма "Разработка и подготовка производства навигационного оборудования и аппаратуры для гражданских потребителей"</t>
  </si>
  <si>
    <t>Федеральное агентство по сельскому хозяйству</t>
  </si>
  <si>
    <t>Государственный комитет  по кинематографии</t>
  </si>
  <si>
    <t xml:space="preserve"> Министерство  промышленности,  науки  и технологий РФ</t>
  </si>
  <si>
    <t>Резервный фонд Правительства Российской Федерации</t>
  </si>
  <si>
    <t>Федеральная целевая программа "Снижение рисков и смягчение последствий чрезвычайных ситуаций природного и техногенного характера в Российской Федерации до 2010 года"</t>
  </si>
  <si>
    <t>Не используется</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</si>
  <si>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</si>
  <si>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Выравнивание бюджетной обеспеченности</t>
  </si>
  <si>
    <t>Дотации</t>
  </si>
  <si>
    <t>Субсидия на реализацию мероприятий по патриотическому воспитанию молодежи Ярославской области</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</si>
  <si>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</si>
  <si>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Оздоровление детей </t>
  </si>
  <si>
    <t>Имущественный взнос в Государственную корпорацию по строительству олимпийских объектов и развитию города Сочи как горноклиматического курорта</t>
  </si>
  <si>
    <t>Прием и содержание беженцев и лиц, ходатайствующих о признании их беженцами</t>
  </si>
  <si>
    <t>Содержание граждан, временно покинувших территорию Чеченской Республики</t>
  </si>
  <si>
    <t xml:space="preserve">Регулярные   платежи   за    пользование                             недрами    при    пользовании    недрами                             (ренталс)   на   территории   Российской                             Федерации
</t>
  </si>
  <si>
    <t>Имущественный взнос на приобретение акций открытого акционерного общества "Технопарк-Технология"</t>
  </si>
  <si>
    <t>Имущественный взнос в Государственную корпорацию по атомной энергии "Росатом" на обеспечение безопасной эксплуатации объектов использования атомной энергии и выполнение норм ядерной и радиационной безопасности</t>
  </si>
  <si>
    <t>Имущественный взнос в Государственную корпорацию по атомной энергии "Росатом" на обеспечение инновационного развития гражданского сектора атомной отрасли Российской Федерации</t>
  </si>
  <si>
    <t>Имущественный взнос в Государственную корпорацию по атомной энергии "Росатом" на обеспечение стабильного функционирования и развития ядерного оружейного комплекса</t>
  </si>
  <si>
    <t>Субсидии Государственной корпорации по строительству олимпийских объектов и развитию города Сочи как горноклиматического курорта</t>
  </si>
  <si>
    <t>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t>
  </si>
  <si>
    <t>Государственная поддержка талантливой молодежи</t>
  </si>
  <si>
    <t>Федеральная целевая программа "Развитие атомного энергопромышленного комплекса России на 2007 - 2010 годы и на перспективу  до 2015 года"</t>
  </si>
  <si>
    <t>Федеральная целевая программа "Развитие г. Сочи как горноклиматического курорта (2006 - 2014 годы)"</t>
  </si>
  <si>
    <t>Федеральная целевая программа "Дети России" на 2007 - 2010 годы</t>
  </si>
  <si>
    <t>Подпрограмма "Здоровое поколение"</t>
  </si>
  <si>
    <t>Подпрограмма "Дети и семья"</t>
  </si>
  <si>
    <t>Субсидии информационным агентствам</t>
  </si>
  <si>
    <t>01040</t>
  </si>
  <si>
    <t>Развитие социальной и инженерной инфраструктуры субъектов Российской Федерации и муниципальных образований</t>
  </si>
  <si>
    <t>Субсидии на поддержку овцеводства</t>
  </si>
  <si>
    <t>Разработка приоритетных направлений науки, технологий и техники</t>
  </si>
  <si>
    <t>Инспекционная деятельность и другие расходы</t>
  </si>
  <si>
    <t>Субсидии российским организациям на обеспечение деятельности на архипелаге Шпицберген</t>
  </si>
  <si>
    <t>Обеспечение реализации соглашений с правительствами иностранных государств и организациями</t>
  </si>
  <si>
    <t>Субвенция на оплату жилого помещения и коммунальных услуг отдельным категориям граждан в соответствии с федеральным законодательством</t>
  </si>
  <si>
    <t>Субсидии на закладку и уход за многолетними насаждениями</t>
  </si>
  <si>
    <t>Закупки лекарственных препаратов, предназначенных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</si>
  <si>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Мероприятия по развитию службы крови</t>
  </si>
  <si>
    <t>Осуществление организационных мероприятий по обеспечению граждан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</si>
  <si>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Мероприятия, направленные на совершенствование медицинской помощи больным с онкологическими заболеваниями</t>
  </si>
  <si>
    <t>Мероприятия, направленные на формирование здорового образа жизни у населения Российской Федерации, включая сокращение потребления алкоголя и табака</t>
  </si>
  <si>
    <t>Финансовое обеспечение создания информационной системы в здравоохранении</t>
  </si>
  <si>
    <t>Подготовка и повышение квалификации медицинских работников федеральных центров высоких медицинских технологий, в том числе модернизация образовательного процесса</t>
  </si>
  <si>
    <t>Мероприятия по пренатальной (дородовой) диагностике</t>
  </si>
  <si>
    <t>Финансовое обеспечение развития неонатальной хирургии</t>
  </si>
  <si>
    <t>Реализация государственных функций в области физической культуры и спорта</t>
  </si>
  <si>
    <t>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</si>
  <si>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Реализация государственных функций в области туризма</t>
  </si>
  <si>
    <t>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t>
  </si>
  <si>
    <t>Указ Президента Российской Федерации от 23 августа 2000 года № 1563 "О неотложных мерах социальной поддержки специалистов ядерного оружейного комплекса Российской Федерации"</t>
  </si>
  <si>
    <t>Выплата региональной доплаты к пенсии</t>
  </si>
  <si>
    <t>Указ Президента Российской Федерации от 18 февраля 2005 года № 176 "Об установлении ежемесячной доплаты к пенсиям отдельным категориям пенсионеров"</t>
  </si>
  <si>
    <t>Ежемесячная доплата к пенсиям отдельным категориям пенсионеров</t>
  </si>
  <si>
    <t>Федеральный закон от 17 июля 1999 года № 178-ФЗ «О государственной социальной помощи»</t>
  </si>
  <si>
    <t>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t>
  </si>
  <si>
    <t>Оказание отдельным категориям граждан государственной социальной помощи по обеспечению лекарственными препаратами, изделиями медицинского назначения, а также специализированными продуктами лечебного питания для детей-инвалидов</t>
  </si>
  <si>
    <t>Выплата федеральной социальной доплаты к пенсии</t>
  </si>
  <si>
    <t>Выплата пособий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t>
  </si>
  <si>
    <t>Субсидии Мемориально-благотворительному фонду имени В.П. Чкалова "Международный Чкаловский фонд" на подготовку и проведение мероприятий, посвященных 75-летию беспосадочного перелета экипажа В.П. Чкалова</t>
  </si>
  <si>
    <t>Совершенствование стипендиального обеспечения обучающихся в федеральных образовательных учреждениях профессионального образования</t>
  </si>
  <si>
    <t>Субсидии федеральному государственному унитарному предприятию "Управление служебными зданиями" при Министерстве сельского хозяйства Российской Федерации</t>
  </si>
  <si>
    <t>Обеспечение авиационных перевозок высших должностных лиц Российской Федерации</t>
  </si>
  <si>
    <t>Модернизация Вооруженных Сил Российской Федерации и воинских формирований</t>
  </si>
  <si>
    <t>Субсидии организациям угольной промышленности на возмещение части затрат на уплату процентов по кредитам, полученным в российских кредитных организациях в 2005 - 2007 годах, на осуществление инвестиционных проектов</t>
  </si>
  <si>
    <t>Совета ТМР</t>
  </si>
  <si>
    <t>Межбюджетные трансферты на обеспечение сбалансированности бюджетов поселений</t>
  </si>
  <si>
    <t>Прикладные научные исследования в области жилищно- коммунального хозяйства</t>
  </si>
  <si>
    <t>Областная целевая программа "Комплексные меры противодействия злоупотреблению наркотиками и их незаконному обороту"</t>
  </si>
  <si>
    <t>Разработка, закупка и 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t>
  </si>
  <si>
    <t>06000</t>
  </si>
  <si>
    <t>Субсидия на финансирование дорожного хозяйства</t>
  </si>
  <si>
    <t>Прочие выплаты по обязательствам государства</t>
  </si>
  <si>
    <t>Субвенция на обеспечение  бесплатным питанием обучающихся муниципальных общеобразовательных учреждений</t>
  </si>
  <si>
    <t>Субвенция на обеспечение профилактики безнадзорности, правонарушений несовершеннолетних и защиты их прав</t>
  </si>
  <si>
    <t>Реализация государственных функций, связанных с общегосударственным управлением</t>
  </si>
  <si>
    <t>Мероприятия, связанные с обеспечением функционирования организаций оборонно-промышленного комплекса</t>
  </si>
  <si>
    <t>Осуществление мероприятий по снижению профессионального риска застрахованного по обязательному социальному страхованию от несчастных случаев на производстве и профессиональных заболеваний и оптимизации страховых тарифов</t>
  </si>
  <si>
    <t xml:space="preserve"> Государственный Эрмитаж</t>
  </si>
  <si>
    <t xml:space="preserve"> МОСКОВСКОЕ НПО "РАДОН"</t>
  </si>
  <si>
    <t>Всероссийское общество слепых</t>
  </si>
  <si>
    <t>Обеспечение ядерной, радиационной и экологической безопасности</t>
  </si>
  <si>
    <t>Подпрограмма "Психические расстройства"</t>
  </si>
  <si>
    <t>Субсидии организациям на проведение оздоровительных и реабилитационных мероприятий</t>
  </si>
  <si>
    <t>Выполнение других обязательств государства по выплате агентских комиссий и вознаграждения</t>
  </si>
  <si>
    <t>Государственные гарантии Российской Федерации</t>
  </si>
  <si>
    <t>955 01 05 02 01 05 0000 610</t>
  </si>
  <si>
    <t>Организация альтернативной гражданской службы</t>
  </si>
  <si>
    <t>Процентные платежи по муниципальному долгу</t>
  </si>
  <si>
    <t>Компенсация в возмещение вреда гражданам, подвергшимся воздействию радиации вследствие радиационных аварий</t>
  </si>
  <si>
    <t>Федеральный закон от 24 ноября 1995 года № 181-ФЗ "О социальной защите инвалидов в Российской Федерации"</t>
  </si>
  <si>
    <t>Платежи за выполнение определенных функций</t>
  </si>
  <si>
    <t>Административные платежи и сборы</t>
  </si>
  <si>
    <t>Мероприятия в области коммунального хозяйства, связанные с выполнением переданных полномочий  по газоснабжению населения (газификация жилых домов левый берег)</t>
  </si>
  <si>
    <t>Мероприятия в области коммунального хозяйства, связанные с выполнением переданных полномочий по теплоснабжению</t>
  </si>
  <si>
    <t>МЦП "Чистая вода" на территории  ТМР на период 2011-2014годов</t>
  </si>
  <si>
    <t>Обеспечение автомобильными дорогами новых микрорайонов</t>
  </si>
  <si>
    <t>Отдельные мероприятия в области дорожного хозяйства</t>
  </si>
  <si>
    <t>Функционирование высшего должностного лица субъекта Российской Федерации и муниципального образования</t>
  </si>
  <si>
    <t>Изменение остатков средств на счетах по учету средств бюджета</t>
  </si>
  <si>
    <t>955 01 05 02 01 05 0000 510</t>
  </si>
  <si>
    <t xml:space="preserve">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""Ростехнологии"" для осуществления мероприятий, связанных с завершением строительства и ввода в эксплуатацию федеральных центров высоких медицинских технологий, в том числе для проведения аудиторской проверки и оценки объектов незавершенного строительства указанных центров </t>
  </si>
  <si>
    <t xml:space="preserve">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"Ростехнологии" на реализацию мероприятий, осуществляемых в рамках специальных решений </t>
  </si>
  <si>
    <t>Постановление Правительства Российской Федерации от 4 августа 2006 года № 472 "О финансировании ежемесячных компенсационных выплат нетрудоустроенным женщинам, имеющим детей в возрасте до 3 лет, уволенным в связи с ликвидацией организации"</t>
  </si>
  <si>
    <t>Компенсации женщинам, имеющим детей в возрасте до трех лет, уволенным в связи с ликвидацией организаций</t>
  </si>
  <si>
    <t>Постановление Правительства Российской Федерации от 30 апреля 1997 года № 510 "О Порядке выплаты компенсаций за утраченное жилье и/или имущество гражданам, пострадавшим в результате разрешения кризиса в Чеченской Республике и покинувшим ее безвозвратно"</t>
  </si>
  <si>
    <t>Компенсация за утраченное жилье и (или) имущество гражданам, пострадавшим в результате разрешения кризиса в Чеченской Республике и покинувшим ее безвозвратно</t>
  </si>
  <si>
    <t>Обеспечение мер социальной поддержки для лиц, награжденных знаком "Почетный донор СССР", "Почетный донор России"</t>
  </si>
  <si>
    <t>Федеральный закон от 29 декабря 2006 года № 255-ФЗ "Об обязательном социальном страховании на случай временной нетрудоспособности и в связи с материнством"</t>
  </si>
  <si>
    <t>Пособия по временной нетрудоспособности по обязательному социальному страхованию на случай временной нетрудоспособности и в связи с материнством</t>
  </si>
  <si>
    <t>Пособия по беременности и родам гражданам, подлежащим обязательному социальному страхованию на случай временной нетрудоспособности и в связи с материнством</t>
  </si>
  <si>
    <t>Пособия по беременности и родам отдельным категориям граждан в связи с зачетом в страховой стаж нестраховых периодов</t>
  </si>
  <si>
    <t>Пособия по временной нетрудоспособности отдельным категориям граждан в связи с зачетом в страховой стаж нестраховых периодов</t>
  </si>
  <si>
    <t>Обеспечение жильем инвалидов войны и инвалидов боевых действий, участников Великой Отечественной войны, ветеранов боевых действий, военнослужащих, проходивших военную службу в период с 22 июня 1941 года по 3 сентября 1945 года, граждан, награжденных знаком "Жителю блокадного Ленинграда", лиц, работавших на военных объектах в период Великой Отечественной войны, членов семей погибших (умерших) инвалидов войны, участников Великой Отечественной войны, ветеранов боевых действий, инвалидов и семей, имеющих детей-инвалидов</t>
  </si>
  <si>
    <t>Обеспечение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</si>
  <si>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</si>
  <si>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Оплата медицинской помощи женщинам в период беременности, родов и послеродовом периоде, а также диспансерного наблюдения ребенка в течение первого года жизни</t>
  </si>
  <si>
    <t>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 за счет областных средств</t>
  </si>
  <si>
    <t>Реализация иных мер социальной поддержки отдельных категорий граждан</t>
  </si>
  <si>
    <t>Единовременная выплата отдельным категориям граждан в связи с празднованием 65-летия Победы в Великой Отечественной войне</t>
  </si>
  <si>
    <t>Предоставление материнского (семейного) капитала</t>
  </si>
  <si>
    <t>Федеральная целевая программа "Русский язык" на 2011 - 2015 годы"</t>
  </si>
  <si>
    <t>Расходы общепрограммного  характера   по  федеральной  целевой  программе "Социальная поддержка инвалидов на 2006 - 2010 годы"</t>
  </si>
  <si>
    <t>Федеральная целевая программа "Государственная граница Российской Федерации (2003 - 2011 годы)"</t>
  </si>
  <si>
    <t>Проведение мероприятий по медицинскому освидетельствованию в связи с исполнением гражданами воинской обязанности</t>
  </si>
  <si>
    <t>Подготовка граждан по военно-учетным специальностям</t>
  </si>
  <si>
    <t>Реализация программ местного развития и обеспечение занятости для шахтерских городов и поселков</t>
  </si>
  <si>
    <t>Накопительно-ипотечная система жилищного обеспечения военнослужащих</t>
  </si>
  <si>
    <t>Функционирование Президента Российской Федерации</t>
  </si>
  <si>
    <t>Медико-социальная экспертная комиссия</t>
  </si>
  <si>
    <t>Другие вопросы в области жилищно-коммунального хозяйства</t>
  </si>
  <si>
    <t>Министерство Российской Федерации по делам печати, телерадиовещания и средств массовых коммуникаций</t>
  </si>
  <si>
    <t>Председатель Высшего Арбитражного Суда Российской Федерации и судьи Высшего Арбитражного Суда Российской Федерации</t>
  </si>
  <si>
    <t>Судьи</t>
  </si>
  <si>
    <t>Судейское сообщество</t>
  </si>
  <si>
    <t>Обеспечение деятельности аппаратов судов</t>
  </si>
  <si>
    <t>Выплаты правопреемникам умерших застрахованных лиц</t>
  </si>
  <si>
    <t>Компенсация части родительской платы за содержание ребенка в государственных и муниципальных образовательных учреждениях, реализующих основную общеобразовательную программу дошкольного образования</t>
  </si>
  <si>
    <t>Государственная поддержка внедрения комплексных мер модернизации образования</t>
  </si>
  <si>
    <t>ОЦП "Поддержка потребительского рынка на селе"</t>
  </si>
  <si>
    <t>955 01 02 00 00 05 0000 810</t>
  </si>
  <si>
    <t xml:space="preserve"> Государственный  комитет  РФ по физической культуре, спорту и туризму</t>
  </si>
  <si>
    <t>Миграционная политика</t>
  </si>
  <si>
    <t>Прикладные научные исследования в области национальной безопасности и правоохранительной деятельности</t>
  </si>
  <si>
    <t>Федеральная целевая программа "Развитие социальной инфраструктуры космодрома "Плесецк" и города Мирный"</t>
  </si>
  <si>
    <t>Поддержка государственных академий наук и их региональных отделений</t>
  </si>
  <si>
    <t>Проведение выборов главы муниципального образования</t>
  </si>
  <si>
    <t>Подготовка и участие в обеспечении коллективной безопасности и миротворческой деятельности;</t>
  </si>
  <si>
    <t>Реализация соглашений с международными финансовыми организациями</t>
  </si>
  <si>
    <t>Софинансирование, связанное с реализацией соглашений с международными финансовыми организациями</t>
  </si>
  <si>
    <t>Федеральные целевые программы</t>
  </si>
  <si>
    <t>Федеральная целевая программа "Глобальная навигационная система"</t>
  </si>
  <si>
    <t>Федеральная целевая программа "Развитие физической культуры и спорта в Российской Федерации на 2006 - 2015 годы"</t>
  </si>
  <si>
    <t>Администрация Тутаевского муниципального района</t>
  </si>
  <si>
    <t>Субсидии на компенсацию части затрат по страхованию урожая сельскохозяйственных культур, урожая многолетних насаждений и посадок многолетних насаждений</t>
  </si>
  <si>
    <t>Субсидии на поддержку северного оленеводства и табунного коневодства</t>
  </si>
  <si>
    <t>Субсидии на поддержку племенного животноводства</t>
  </si>
  <si>
    <t>Отдельные мероприятия в области морского и речного транспорта</t>
  </si>
  <si>
    <t>Департамент труда и соц. развития Администрации ТМР</t>
  </si>
  <si>
    <t>Департамент культуры, туризма и молодежной политики Администрации ТМР</t>
  </si>
  <si>
    <t>Департамент АПК, ООС и природопользования Администрации ТМР</t>
  </si>
  <si>
    <t>Департамент ЖКХ и строительства Администрации ТМР</t>
  </si>
  <si>
    <t>Субсидии федеральному государственному унитарному предприятию "Информационное телеграфное агентство России (ИТАР - ТАСС)" на финансовое обеспечение расходов по организации мероприятий по освещению государственной политики и общественной жизни в Российской Федерации, сбора и оперативного распространения информации о событиях в сфере политики, экономики, культуры, науки, спорта в целях обеспечения органов государственной власти необходимой информацией, а также расходов для обеспечения международной деятельности</t>
  </si>
  <si>
    <t>Доходы от использования имущества, находящегося в государственной и муниципальной собственности</t>
  </si>
  <si>
    <t>Члены Совета Федерации и их помощники</t>
  </si>
  <si>
    <t>Российское агентство по обычным вооружениям</t>
  </si>
  <si>
    <t>Российское агентство по системам управления</t>
  </si>
  <si>
    <t>Состояние окружающей среды и природопользования</t>
  </si>
  <si>
    <t>Столбец1</t>
  </si>
  <si>
    <t>Санатории для больных туберкулезом</t>
  </si>
  <si>
    <t>01001</t>
  </si>
  <si>
    <t>Издательства</t>
  </si>
  <si>
    <t>Подпрограмма "Промышленная утилизация ядерных боеприпасов (2005 - 2010 годы)"</t>
  </si>
  <si>
    <t>Мероприятия по информационному обеспечению и другие работы в области водных ресурсов</t>
  </si>
  <si>
    <t>Молодежная политика и оздоровление детей</t>
  </si>
  <si>
    <t xml:space="preserve"> Счетная палата Российской Федерации</t>
  </si>
  <si>
    <t>Выравнивание финансовых условий деятельности территориальных фондов обязательного медицинского страхования за счет средств нормированного страхового запаса Федерального фонда обязательного медицинского страхования</t>
  </si>
  <si>
    <t>Исследования и разработки в сфере использования атомной энергии в интересах развития национальной экономики</t>
  </si>
  <si>
    <t>Техническое регулирование и обеспечение единства измерений</t>
  </si>
  <si>
    <t>Техническое регулирование</t>
  </si>
  <si>
    <t>Каталогизация продукции для федеральных государственных нужд</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</si>
  <si>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 и субъектов Российской Федерации</t>
  </si>
  <si>
    <t>Приобретение жилья гражданами, подлежащими отселению с комплекса "Байконур"</t>
  </si>
  <si>
    <t xml:space="preserve"> Министерство обороны Российской Федерации</t>
  </si>
  <si>
    <t>Субсидии на навигационно-гидрографическое обеспечение судоходства на трассах Севморпути</t>
  </si>
  <si>
    <t>Резервные фонды</t>
  </si>
  <si>
    <t>Другие общегосударственные вопросы</t>
  </si>
  <si>
    <t>Подпрограмма "Обеспечение функционирования и развития системы ГЛОНАСС"</t>
  </si>
  <si>
    <t>Выплата пенсий по государственному пенсионному обеспечению</t>
  </si>
  <si>
    <t>Государственный материальный резерв</t>
  </si>
  <si>
    <t>Фундаментальные исследования</t>
  </si>
  <si>
    <t>Подпрограмма "Военно-стратегические интересы России в Мировом океане"</t>
  </si>
  <si>
    <t>ЖИЛИЩНО-КОММУНАЛЬНОЕ ХОЗЯЙСТВО</t>
  </si>
  <si>
    <t>Министерство леса и природопользования области</t>
  </si>
  <si>
    <t xml:space="preserve"> Дальневосточное отделение российской академии наук</t>
  </si>
  <si>
    <t>Государственные научные стипендии для выдающихся ученых России и для талантливых молодых ученых России</t>
  </si>
  <si>
    <t>Постановление Правительства Российской Федерации от 26 августа 2004 года № 439 "О премиях Правительства Российской Федерации в области науки и техники"</t>
  </si>
  <si>
    <t>Премии Правительства Российской Федерации в области науки и техники ученым и специалистам</t>
  </si>
  <si>
    <t>Постановление Правительства Российской Федерации от 15 декабря 2004 года № 793 "О премиях Правительства Российской Федерации в области науки и техники для молодых ученых"</t>
  </si>
  <si>
    <t>Премии Правительства Российской Федерации в области науки и техники для молодых ученых</t>
  </si>
  <si>
    <t>Расходы общепрограммного характера по федеральной целевой программе "Национальная технологическая база" на 2007 - 2011 годы"</t>
  </si>
  <si>
    <t>Подпрограмма "Создание и организация производства в Российской Федерации в 2011 - 2015 годах дизельных двигателей и их компонентов нового поколения"</t>
  </si>
  <si>
    <t>Подпрограмма "Развитие отечественного станкостроения и инструментальной промышленности" на 2011 - 2016 годы</t>
  </si>
  <si>
    <t>Федеральная целевая программа 'Интеграция науки и высшего образования России на 2002 - 2006 годы'</t>
  </si>
  <si>
    <t>Федеральная целевая программа 'Развитие единой образовательной информационной среды (2001 – 2005 годы)'</t>
  </si>
  <si>
    <t>Федеральная целевая программа развития Калининградской области на период до 2015 года</t>
  </si>
  <si>
    <t>Развитие г. Владивостока как центра международного сотрудничества в Азиатско-Тихоокеанском регионе</t>
  </si>
  <si>
    <t>Экономическое и социальное развитие Дальнего Востока и Забайкалья на период до 2013 года</t>
  </si>
  <si>
    <t>Федеральная целевая программа "Юг России (2008-2013 годы)"</t>
  </si>
  <si>
    <t>Подпрограмма 'Сохранение и развитие исторического центра              г. Казани'</t>
  </si>
  <si>
    <t>Федеральная целевая программа 'Поддержка Российской Федерацией интеграционных процессов в области образования в СНГ'</t>
  </si>
  <si>
    <t>Федеральная целевая программа "Создание системы базирования Черноморского флота на территории Российской Федерации в 2005 - 2020 годах"</t>
  </si>
  <si>
    <t>Подпрограмма "Создание обеспечивающей инфраструктуры космодрома "Восточный"</t>
  </si>
  <si>
    <t>Развитие российских космодромов на 2006 - 2015 годы</t>
  </si>
  <si>
    <t>Подпрограмма "Развитие футбола в Российской Федерации на 2008 - 2015 годы"</t>
  </si>
  <si>
    <t>Расходы общепрограммного характера по федеральной целевой программе "Развитие физической культуры и спорта в Российской Федерации на 2006 - 2015 годы"</t>
  </si>
  <si>
    <t>Федеральная целевая программа "Развитие ядерного оружейного комплекса Российской Федерации на 2007 - 2015 годы и на период до 2020 года"</t>
  </si>
  <si>
    <t>Федеральная целевая программа "Развитие инфраструктуры наноиндустрии в Российской Федерации" на 2008-2011 годы</t>
  </si>
  <si>
    <t>Технопарки в сфере высоких технологий</t>
  </si>
  <si>
    <t>Обеспечение военнослужащих федеральных органов исполнительной власти, в которых законом предусмотрена военная служба, служебными жилыми помещениями и жилыми помещениями в общежитиях</t>
  </si>
  <si>
    <t>955 01 02 00 00 00 0000 000</t>
  </si>
  <si>
    <t>Осуществление мероприятий по обучению по охране труда отдельных категорий застрахованных</t>
  </si>
  <si>
    <t>Проведение научно-исследовательских работ по охране труда</t>
  </si>
  <si>
    <t>Стрелковое и холодное оружие</t>
  </si>
  <si>
    <t>Развитие и поддержка инфраструктуры города Байконура</t>
  </si>
  <si>
    <t>Другие вопросы в области национальной безопасности и правоохранительной деятельности</t>
  </si>
  <si>
    <t>Обслуживание внешнего государственного долга</t>
  </si>
  <si>
    <t>Другие вопросы в области национальной экономики</t>
  </si>
  <si>
    <t>Федеральный закон от 4 марта 2002 года № 21-ФЗ "О дополнительном ежемесячном материальном обеспечении граждан Российской Федерации за выдающиеся достижения и особые заслуги перед Российской Федерацией"</t>
  </si>
  <si>
    <t>Инвестиционный фонд</t>
  </si>
  <si>
    <t>Приоритетные направления науки и техники</t>
  </si>
  <si>
    <t>Субсидии на поддержку научных мероприятий</t>
  </si>
  <si>
    <t>Реализация государственной политики занятости населения</t>
  </si>
  <si>
    <t>Процентные платежи по государственному долгу Российской Федерации</t>
  </si>
  <si>
    <t>Субвенция на оплату жилого помещения и коммунальных услуг отдельным категориям граждан, оказание мер социальной поддержки которым относится к полномочиям Ярославской области</t>
  </si>
  <si>
    <t>Периодические издания, учрежденные органами законодательной и исполнительной власти</t>
  </si>
  <si>
    <t>Учреждения, обеспечивающие предоставление услуг в сфере здравоохранения</t>
  </si>
  <si>
    <t>Поликлиники, амбулатории, диагностические центры</t>
  </si>
  <si>
    <t>Пособия по временной нетрудоспособности по обязательному социальному страхованию от несчастных случаев на производстве и профессиональных заболеваний</t>
  </si>
  <si>
    <t>Государственная поддержка воздушного транспорта</t>
  </si>
  <si>
    <t>МЕЖБЮДЖЕТНЫЕ ТРАНСФЕРТЫ БЮДЖЕТАМ СУБЪЕКТОВ РОССИЙСКОЙ ФЕДЕРАЦИИ И МУНИЦИПАЛЬНЫХ ОБРАЗОВАНИЙ ОБЩЕГО ХАРАКТЕРА</t>
  </si>
  <si>
    <t>Дотации на выравнивание бюджетной обеспеченности субъектов Российской Федерации и муниципальных образований</t>
  </si>
  <si>
    <t>Иные дотации</t>
  </si>
  <si>
    <t>Прочие межбюджетные трансферты бюджетам субъектов Российской Федерации и муниципальных образований общего характера</t>
  </si>
  <si>
    <t>Подпрограмма "Гражданская авиация"</t>
  </si>
  <si>
    <t>Подпрограмма "Морской транспорт"</t>
  </si>
  <si>
    <t>Подпрограмма "Внутренние водные пути"</t>
  </si>
  <si>
    <t>Налоги на совокупный доход</t>
  </si>
  <si>
    <t>Обеспечение инвалидов транспортными средствами</t>
  </si>
  <si>
    <t>Подпрограмма "Онкология"</t>
  </si>
  <si>
    <t>Подпрограмма "Инфекции, передаваемые половым путем"</t>
  </si>
  <si>
    <t>Субсидии на возмещение расходов по содержанию специальных объектов</t>
  </si>
  <si>
    <t>Обеспечение деятельности учреждений по правовой защите результатов интеллектуальной деятельности военного, специального и двойного назначения</t>
  </si>
  <si>
    <t>Обеспечение деятельности судебно-экспертных учреждений Министерства юстиции Российской Федерации</t>
  </si>
  <si>
    <t>Мероприятия в топливно-энергетической области</t>
  </si>
  <si>
    <t>Закон Российской Федерации от 19 февраля 1993 года № 4520-1 "О государственных гарантиях и компенсациях для лиц, работающих и проживающих в районах Крайнего Севера и приравненных к ним местностях"</t>
  </si>
  <si>
    <t>Обеспечение функционирования Вооруженных Сил Российской Федерации</t>
  </si>
  <si>
    <t>Продовольственное обеспечение</t>
  </si>
  <si>
    <t>Федеральная целевая программа "Развитие государственной статистики России в 2007 - 2011 годах"</t>
  </si>
  <si>
    <t>Переселение граждан из жилищного фонда, признанного непригодным для проживания, и (или) жилищного фонда с высоким уровнем износа (более 70 процентов)</t>
  </si>
  <si>
    <t xml:space="preserve">Доплаты к пенсиям государственных служащих субъектов Российской Федерации и муниципальных служащих </t>
  </si>
  <si>
    <t>Учреждения социального обслуживание  населения</t>
  </si>
  <si>
    <t>Подпрограмма "Промышленная утилизация атомных подводных лодок, надводных кораблей с ядерной энергетической установкой, судов атомного технологического обслуживания и реабилитация радиационно-опасных объектов на 2011 - 2015 годы и на период до 2020 года"</t>
  </si>
  <si>
    <t>Бюджетные инвестиции в объекты капитального строительства собственности муниципальных образований</t>
  </si>
  <si>
    <t>Подпрограмма "Промышленная утилизация ядерных боеприпасов на 2011 - 2015 годы и на период до 2020 года"</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</si>
  <si>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</si>
  <si>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Строительство и реконструкция объектов для проведения V Международных спортивных игр "Дети Азии" в г. Якутске</t>
  </si>
  <si>
    <t>Строительство медицинских центров по оказанию специализированной медицинской помощи в области акушерства, гинекологии и неонатологии (перинатальных центров)</t>
  </si>
  <si>
    <t>Строительство объектов социального и производственных комплексов, в том числе объектов общегражданского назначения, жилья, инфраструктуры, осуществляемое в рамках Государственной программы развития сельского хозяйства и регулирования рынков сельскохозяйственной продукции, сырья и продовольствия на 2008 - 2012 годы</t>
  </si>
  <si>
    <t>Субсидии организациям, осуществляющим производство, распространение и тиражирование социально значимых программ в области электронных средств массовой информации, на создание и поддержание в сети Интернет сайтов, имеющих социальное или образовательное значение</t>
  </si>
  <si>
    <t>Реализация международных обязательств в сфере военно-технического сотрудничества</t>
  </si>
  <si>
    <t>Меры социальной поддержки граждан, подвергшихся воздействию радиации вследствие радиационных аварий и ядерных испытаний</t>
  </si>
  <si>
    <t>Заготовка, переработка, хранение и обеспечение безопасности донорской крови и её компонентов</t>
  </si>
  <si>
    <t>Санитарно-эпидемиологическое благополучие</t>
  </si>
  <si>
    <t>Санатории, пансионаты, дома отдыха и турбазы</t>
  </si>
  <si>
    <t>Обеспечение сотрудничества в рамках Содружества Независимых Государств</t>
  </si>
  <si>
    <t>Долевой взнос в бюджет Союзного государства</t>
  </si>
  <si>
    <t>Реализация государственных функций по мобилизационной подготовке экономики</t>
  </si>
  <si>
    <t>Российское агентство по судостроению</t>
  </si>
  <si>
    <t>Другие вооружения, военная и специальная техника</t>
  </si>
  <si>
    <t>Продукция производственно-технического назначения</t>
  </si>
  <si>
    <t>Руководитель контрольно-счетной палаты муниципального образования и его заместители</t>
  </si>
  <si>
    <t>Глава муниципального образования</t>
  </si>
  <si>
    <t>Государственные единовременные пособия и ежемесячные денежные компенсации гражданам при возникновении поствакцинальных осложнений</t>
  </si>
  <si>
    <t>Информационные технологии и связь</t>
  </si>
  <si>
    <t>Услуги, связанные с реализацией работы разделения, содержащейся в стоимости низкообогащенного урана, полученного из высокообогащенного урана, извлеченного из ядерного оружия</t>
  </si>
  <si>
    <t xml:space="preserve"> Министерство юстиции Российской Федерации</t>
  </si>
  <si>
    <t>Корабли и катера</t>
  </si>
  <si>
    <t>Государственная программа развития сельского хозяйства</t>
  </si>
  <si>
    <t>Мониторинг водных биологических ресурсов</t>
  </si>
  <si>
    <t>Прикладные научные исследования и разработки</t>
  </si>
  <si>
    <t>Субсидии на выполнение мероприятий по несению аварийно-спасательной готовности на море</t>
  </si>
  <si>
    <t>Органы, осуществляющие государственный санитарно-эпидемиологический надзор</t>
  </si>
  <si>
    <t>Элемента</t>
  </si>
  <si>
    <t>Программы</t>
  </si>
  <si>
    <t>Формирование государственного запаса специального сырья и делящихся материалов</t>
  </si>
  <si>
    <t>Субсидии стратегическим организациям оборонно-промышленного комплекса с целью предупреждения банкротства</t>
  </si>
  <si>
    <t>Строительство объектов вневедомственной охраны</t>
  </si>
  <si>
    <t>Содержание спецконтингентов</t>
  </si>
  <si>
    <t>Обеспечение деятельности договорных подразделений федеральной противопожарной службы</t>
  </si>
  <si>
    <t>Мероприятия по защите от угрозы природного и техногенного характера, информирование и оповещение населения на транспорте</t>
  </si>
  <si>
    <t>Организация Государственной информационной системы миграционного учета</t>
  </si>
  <si>
    <t>Гранты в области науки, культуры, искусства и средств массовой информации</t>
  </si>
  <si>
    <t>Субсидии на завоз семян для выращивания кормовых культур в северных районах страны</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</si>
  <si>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2005 - 2009 годах личным подсобным хозяйствам, сельскохозяйственным потребительским кооперативам, крестьянским (фермерским) хозяйствам на срок до 8 лет</t>
  </si>
  <si>
    <t>Мероприятия в области сельскохозяйственного производства</t>
  </si>
  <si>
    <t>Реализация мероприятий в рамках базовой программы обязательного медицинского страхования</t>
  </si>
  <si>
    <t>Закупки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вне рамок государственной программы вооружения</t>
  </si>
  <si>
    <t>Федеральный закон от 12 января 1996 года № 8-ФЗ "О погребении и похоронном деле"</t>
  </si>
  <si>
    <t>Детские дома</t>
  </si>
  <si>
    <t>Название дохода</t>
  </si>
  <si>
    <t>Код</t>
  </si>
  <si>
    <t>Наименование</t>
  </si>
  <si>
    <t>04000</t>
  </si>
  <si>
    <t>Российская антарктическая и арктическая экспедиции</t>
  </si>
  <si>
    <t>Учреждения, обеспечивающие предоставление услуг в сфере гидрометеорологии и мониторинга окружающей среды</t>
  </si>
  <si>
    <t>Компенсация стоимости санаторно-курортных путевок лицам, нуждающимся в санаторно-курортном лечении</t>
  </si>
  <si>
    <t>Премирование победителей Всероссийского конкурса на звание "Самый благоустроенный город России"</t>
  </si>
  <si>
    <t>Строительство специальных и военных объектов в рамках мероприятий в области национальной обороны</t>
  </si>
  <si>
    <t>Обеспечение мероприятий по укреплению доверия в военной области</t>
  </si>
  <si>
    <t>Федеральная целевая программа "Социальная поддержка инвалидов на 2006 - 2010 годы"</t>
  </si>
  <si>
    <t>Межбюджетные трансферты на снижение тарифов на жилищно-коммунальные услуги для населения органами местного самоуправления</t>
  </si>
  <si>
    <t>Межбюджетные трансферты на финансирование убытков предприятиям ЖКХ в результате предоставления ЖКУ населению городского пос.Тутаев</t>
  </si>
  <si>
    <t>Комплектование книжных фондов библиотек муниципальных образований</t>
  </si>
  <si>
    <t>Федеральная целевая программа "Электронная Россия (2002 - 2010 годы)"</t>
  </si>
  <si>
    <t>Бюджетные инвестиции в объекты капитального строительства государственной собственности субъектов Российской Федерации</t>
  </si>
  <si>
    <t xml:space="preserve"> Совет Федерации  федерального собрания  РФ</t>
  </si>
  <si>
    <t xml:space="preserve"> Медицинский  центр  управления  делами  президента РФ</t>
  </si>
  <si>
    <t xml:space="preserve"> Московский   Государственный   Университет   имени М.В.Ломоносова</t>
  </si>
  <si>
    <t>Федеральная целевая программа "Русский язык (2006 - 2010 годы)"</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</si>
  <si>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2007 - 2009 годах на срок до одного года, сельскохозяйственным товаропроизводителям, 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t>
  </si>
  <si>
    <t>Строительство объектов социального и производственного комплексов, в том числе объектов общегражданского назначения, жилья, инфраструктуры</t>
  </si>
  <si>
    <t>Иные безвозмездные и безвозвратные перечисления</t>
  </si>
  <si>
    <t>Проведение закупочных и товарных интервенций сельскохозяйственной продукции, а также залоговых операций</t>
  </si>
  <si>
    <t>Государственная поддержка отраслей сельского хозяйства</t>
  </si>
  <si>
    <t>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2005 - 2011 годах на срок до 8 лет</t>
  </si>
  <si>
    <t>Поддержка овцеводства</t>
  </si>
  <si>
    <t>Поддержка элитного семеноводства</t>
  </si>
  <si>
    <t>Поддержка завоза семян для выращивания кормовых культур в районах Крайнего Севера и приравненных к ним местностях, включая производство продукции растениеводства на низкопродуктивных пашнях</t>
  </si>
  <si>
    <t>Поддержка производства льна и конопли</t>
  </si>
  <si>
    <t>Закладка и уход за многолетними насаждениями</t>
  </si>
  <si>
    <t>Компенсация части затрат по страхованию урожая сельскохозяйственных культур, урожая многолетних насаждений и посадок многолетних насаждений</t>
  </si>
  <si>
    <t>Субсидии автономной некоммерческой организации "Транспортная дирекция Олимпийских игр"</t>
  </si>
  <si>
    <t>Субсидии автономной некоммерческой организации "Организационный комитет ХХII Олимпийских зимних игр и ХI Паралимпийских зимних игр 2014 года в г. Сочи"</t>
  </si>
  <si>
    <t>Развитие города Сочи как горноклиматического курорта</t>
  </si>
  <si>
    <t>Реализация мероприятий по развитию инфраструктуры г. Сочи</t>
  </si>
  <si>
    <t>Организация и содержание  мест захоронения</t>
  </si>
  <si>
    <t>Ведомственная целевая программа "Создание второй очереди информационной системы обеспечения надзора за исполнением законов Российской Федерации"</t>
  </si>
  <si>
    <t>Обращение с радиоактивными отходами</t>
  </si>
  <si>
    <t>Субсидии на возмещение затрат на обращение с радиоактивными отходами</t>
  </si>
  <si>
    <t>Программа развития сельского хозяйства в ТМР на 2008 - 2012 гг.</t>
  </si>
  <si>
    <t>Возмещение сельскохозяйственным товаропроизводителям (кроме личных подсобных хозяйств и сельскохозяйственных потребительских кооперативов), 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2008 - 2011 годах на срок до 1 года</t>
  </si>
  <si>
    <t>Субсидии автономной некоммерческой организации "Спортивное вещание"</t>
  </si>
  <si>
    <t>Оплата четырех дополнительных выходных дней работающим родителям (опекунам, попечителям) для ухода за детьми-инвалидами</t>
  </si>
  <si>
    <t>Закон Российской Федерации от 19 апреля 1991 года № 1032-1 "О занятости населения в Российской Федерации"</t>
  </si>
  <si>
    <t>Федеральный закон от 10 мая 2010 года № 84-ФЗ "О дополнительном социальном обеспечении отдельных категорий работников организаций угольной промышленности"</t>
  </si>
  <si>
    <t>Доплаты к пенсии работникам организаций угольной промышленности</t>
  </si>
  <si>
    <t>Компенсационные выплаты за утраченное жилье и имущество пострадавшим в результате разрешения кризиса в Чеченской Республике гражданам, постоянно проживающим на ее территории</t>
  </si>
  <si>
    <t>Федеральный закон от 30 апреля 2008 года № 56-ФЗ "О дополнительных страховых взносах на накопительную часть трудовой пенсии и государственной поддержке формирования пенсионных накоплений"</t>
  </si>
  <si>
    <t>Обеспечение ведения специальной части индивидуальных лицевых счетов застрахованных лиц, добровольно вступивших в правоотношения по обязательному пенсионному страхованию в целях уплаты дополнительных страховых взносов на накопительную часть трудовой пенсии</t>
  </si>
  <si>
    <t>Ежемесячное пособие на ребенка</t>
  </si>
  <si>
    <t>Обеспечение мер социальной поддержки ветеранов труда и тружеников тыла</t>
  </si>
  <si>
    <t>Обеспечение мер социальной поддержки реабилитированных лиц и лиц, признанных пострадавшими от политических репрессий</t>
  </si>
  <si>
    <t>Выплата пенсий иностранным гражданам, проживающим на территории Российской Федерации</t>
  </si>
  <si>
    <t>Выплата пенсий гражданам Эстонской Республики</t>
  </si>
  <si>
    <t>Выплата пенсий гражданам Латвийской Республики</t>
  </si>
  <si>
    <t>Выплата пенсий гражданам Республики Белоруссия</t>
  </si>
  <si>
    <t>Выплата пенсий гражданам Республики Болгария</t>
  </si>
  <si>
    <t>Выплата доплат к пенсиям за счет средств бюджета субъекта</t>
  </si>
  <si>
    <t>Выплата доплат к пенсиям за счет средств бюджета Чеченской Республики</t>
  </si>
  <si>
    <t>Государственные природные заповедники</t>
  </si>
  <si>
    <t>Субсидии на возмещение рыбохозяйственным организациям и индивидуальным предпринимателям части затрат на уплату процентов по инвестиционным кредитам, полученным в российских кредитных организациях, на строительство и модернизацию рыбопромысловых судов сроком до 5 лет</t>
  </si>
  <si>
    <t>Субсидии на возмещение рыбохозяйственным организациям и индивидуальным предпринимателям части затрат на уплату процентов по инвестиционным кредитам, полученным в российских кредитных организациях, на строительство и модернизацию объектов рыбоперерабатывающей инфраструктуры, объектов хранения рыбной продукции сроком до 5 лет</t>
  </si>
  <si>
    <t>Субсидии на содержание комплекса защитных сооружений г. Санкт-Петербурга от наводнений</t>
  </si>
  <si>
    <t>Увеличение прочих остатков денежных средств бюджета муниципального района</t>
  </si>
  <si>
    <t>Внедрение современных образовательных технологий</t>
  </si>
  <si>
    <t>Реализация договоров (контрактов) с иностранными фирмами в области научного сотрудничества</t>
  </si>
  <si>
    <t>Департамент муниципального имущества Администрации ТМР</t>
  </si>
  <si>
    <t>Департамент образования Администрации ТМР</t>
  </si>
  <si>
    <t>Целевые программы муниципальных образований</t>
  </si>
  <si>
    <t>Создание технопарков</t>
  </si>
  <si>
    <t>Субсидии на возмещение российским авиакомпаниям части затрат на уплату лизинговых платежей за воздушные суда отечественного производства, получаемые российскими авиакомпаниями от российских лизинговых компаний по договорам лизинга в 2002 - 2010 годах, и части затрат на уплату процентов по кредитам, полученным в российских кредитных организациях в 2002 - 2005 годах на приобретение российских воздушных судов</t>
  </si>
  <si>
    <t>Водный транспорт</t>
  </si>
  <si>
    <t>Государственная поддержка водного транспорта</t>
  </si>
  <si>
    <t>Государственные бассейновые управления водных путей и судоходства</t>
  </si>
  <si>
    <t>Подпрограмма "Создание авиационно-космических материалов и развитие специальной металлургии России с учетом восстановления производства стратегических материалов и малотоннажной химии" на 2007 - 2008 годы</t>
  </si>
  <si>
    <t>17</t>
  </si>
  <si>
    <t>Прочие неналоговые доходы</t>
  </si>
  <si>
    <t>Председатель представительного органа муниципального образования</t>
  </si>
  <si>
    <t>Субсидии на проведение отдельных мероприятий по другим видам транспорта</t>
  </si>
  <si>
    <t>СОЦИАЛЬНАЯ ПОЛИТИКА</t>
  </si>
  <si>
    <t>Охрана семьи и детства</t>
  </si>
  <si>
    <t>Субвенция на осуществление первичного воинского учета на территориях, где отсутствуют военные комиссариаты</t>
  </si>
  <si>
    <t>Федеральная служба земельного Кадастра России</t>
  </si>
  <si>
    <t>Прикладные научные исследования в области социальной политики</t>
  </si>
  <si>
    <t>Мероприятия по предупреждению и ликвидации последствий чрезвычайных ситуаций и стихийных бедствий</t>
  </si>
  <si>
    <t>Мероприятия по гражданской обороне</t>
  </si>
  <si>
    <t>Председатель Государственной Думы и его заместители</t>
  </si>
  <si>
    <t>Компенсации членам семей погибших военнослужащих</t>
  </si>
  <si>
    <t>Субвенция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</si>
  <si>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Оказание государственной социальной помощи отдельным категориям граждан по проезду на транспорте пригородного сообщения</t>
  </si>
  <si>
    <t xml:space="preserve"> Министерство внутренних дел Российской Федерации</t>
  </si>
  <si>
    <t xml:space="preserve"> Федеральная служба безопасности РФ</t>
  </si>
  <si>
    <t>Господдержка опеки и попечительства</t>
  </si>
  <si>
    <t>Информационно-аналитическое и научно-методическое обеспечение</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</si>
  <si>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</si>
  <si>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01050</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</si>
  <si>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</si>
  <si>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Профессиональная подготовка, переподготовка и повышение квалификации</t>
  </si>
  <si>
    <t>Высшее и послевузовское профессиональное образование</t>
  </si>
  <si>
    <t>Международное сотрудничество</t>
  </si>
  <si>
    <t>ПРОФИЦИТ/ДЕФИЦИТ</t>
  </si>
  <si>
    <t>к решению Муниципального</t>
  </si>
  <si>
    <t>Субсидии организациям железнодорожного транспорта на компенсацию потерь в доходах, возникающих в результате установления льгот по тарифам на перевозку обучающихся и воспитанников общеобразовательных учреждений старше 10 лет железнодорожным транспортом общего пользования в общих и плацкартных вагонах в поездах дальнего следования всех категорий</t>
  </si>
  <si>
    <t>Ремонт вооружений, военной и специальной техники, продукции производственно-технического назначения и имущества в целях обеспечения государственной программы вооружения в рамках государственного оборонного заказа</t>
  </si>
  <si>
    <t>Оздоровление детей</t>
  </si>
  <si>
    <t>Внедрение инновационных образовательных программ</t>
  </si>
  <si>
    <t>Компенсация выпадающих доходов организациям, предоставляющим населению услуги теплоснабжения по тарифам, не обеспечивающим возмещение издержек</t>
  </si>
  <si>
    <t>Платежи при пользовании природными ресурсами</t>
  </si>
  <si>
    <t>Субвенция на обеспечение деятельности   органов опеки и попечительства</t>
  </si>
  <si>
    <t>Субвенция на социальную поддержку отдельных категорий  граждан в части ежемесячного пособия на ребенка</t>
  </si>
  <si>
    <t>Субвенция на социальную поддержку отдельных категорий  граждан в части ежемесячной денежной выплаты ветеранам труда и труженикам тыла</t>
  </si>
  <si>
    <t>Полномочные представители Президента Российской Федерации в федеральных округах и их аппараты</t>
  </si>
  <si>
    <t>Центральный аппарат</t>
  </si>
  <si>
    <t xml:space="preserve"> Федеральная служба специального строительства РФ</t>
  </si>
  <si>
    <t xml:space="preserve"> Уполномоченный  по  правам  человека  в РФ</t>
  </si>
  <si>
    <t>Выплата накопительной части трудовой пенсии</t>
  </si>
  <si>
    <t>Государственная поддержка железнодорожного транспорта</t>
  </si>
  <si>
    <t xml:space="preserve"> Российская академия медицинских наук</t>
  </si>
  <si>
    <t>Боевая подготовка</t>
  </si>
  <si>
    <t>Проведение мероприятий по улучшению жилищных условий граждан Российской Федерации,  проживающих и работающих в сельской местности</t>
  </si>
  <si>
    <t>Обеспечение мероприятий по капитальному ремонту многоквартирных домов за счет средств, поступивших от государственной корпорации Фонд содействия реформированию жилищно-коммунального хозяйства</t>
  </si>
  <si>
    <t>Вооруженные Силы Российской Федерации</t>
  </si>
  <si>
    <t>Проведение выборов Президента Российской Федерации</t>
  </si>
  <si>
    <t>Проведение референдумов</t>
  </si>
  <si>
    <t>ОЦП "Чистая вода Ярославской области"</t>
  </si>
  <si>
    <t>Субсидии организациям на осуществление расходов в области обеспечения единства измерений</t>
  </si>
  <si>
    <t>Мероприятия по землеустройству и землепользованию</t>
  </si>
  <si>
    <t>Субсидии организациям по добыче и переработке угля на возмещение части затрат, связанных с ликвидацией последствий аварий и стихийных бедствий</t>
  </si>
  <si>
    <t>Администрация Президента Российской Федерации</t>
  </si>
  <si>
    <t>Строительство и приобретение жилых помещений для постоянного проживания военнослужащих федеральных органов исполнительной власти, в которых законом предусмотрена военная служба</t>
  </si>
  <si>
    <t>Пособия и компенсации военнослужащим,  приравненным к ним лицам, а также уволенным из их числа</t>
  </si>
  <si>
    <t>Субсидии</t>
  </si>
  <si>
    <t>Информатика</t>
  </si>
  <si>
    <t>Федеральный закон от 24 июля 2002 года № 111-ФЗ "Об инвестировании средств для финансирования накопительной части трудовой пенсии в Российской Федерации"</t>
  </si>
  <si>
    <t>Расходы общепрограммного характера по федеральной целевой программе   "Модернизация   транспортной     системы    России (2002 - 2010 годы)"</t>
  </si>
  <si>
    <t>Обеспечение мер социальной поддержки тружеников тыла</t>
  </si>
  <si>
    <t>955 01 06 05 01 05 0000 640</t>
  </si>
  <si>
    <t>Субсидии творческим союзам</t>
  </si>
  <si>
    <t>Федеральная служба статистики</t>
  </si>
  <si>
    <t>Мероприятия по реализации государственной национальной политики</t>
  </si>
  <si>
    <t>Изменения</t>
  </si>
  <si>
    <t>Профессионально-технические училища</t>
  </si>
  <si>
    <t>Министерство международных отношений и внешнеэкономических связей области</t>
  </si>
  <si>
    <t>Управление Росприроднадзора</t>
  </si>
  <si>
    <t>Федеральное агенство лесного хозяйства</t>
  </si>
  <si>
    <t>ID</t>
  </si>
  <si>
    <t>NAME</t>
  </si>
  <si>
    <t>Органы внутренних дел</t>
  </si>
  <si>
    <t>ИТОГО</t>
  </si>
  <si>
    <t>955</t>
  </si>
  <si>
    <t>Закон Российской Федерации от 9 июня 1993 года № 5142-I "О донорстве крови и ее компонентов"</t>
  </si>
  <si>
    <t>Оплата жилищно-коммунальных услуг отдельным категориям граждан</t>
  </si>
  <si>
    <t>Мероприятия в области здравоохранения, спорта и физической культуры, туризма</t>
  </si>
  <si>
    <t>Взносы в международные организации</t>
  </si>
  <si>
    <t>Субсидии открытому акционерному обществу "Первый канал" и открытому акционерному обществу "Телекомпания НТВ" на оплату услуг связи, предоставляемых федеральным государственным унитарным предприятием "Российская телевизионная и радиовещательная сеть" на основе договоров, заключенных на распространение и трансляцию программ в населенных пунктах с численностью населения менее 200 тысяч человек</t>
  </si>
  <si>
    <t>Субсидии российским транспортным компаниям и пароходствам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2008 - 2011 годах, и организациям рыбохозяйственного комплекса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2009 - 2011 годах, на закупку гражданских судов, изготовленных на российских верфях, на срок до 5 лет</t>
  </si>
  <si>
    <t>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t>
  </si>
  <si>
    <t>Расходы на выплаты персоналу казенных учреждений</t>
  </si>
  <si>
    <t>Фонд оплаты труда и страховые взносы</t>
  </si>
  <si>
    <t>Иные выплаты персоналу, за исключением фонда оплаты труда</t>
  </si>
  <si>
    <t>Расходы на выплаты персоналу государственных органов</t>
  </si>
  <si>
    <t>Субсидии российским транспортным компаниям и пароходствам, а также организациям рыбохозяйственного комплекса на возмещение части затрат на уплату лизинговых платежей по договорам лизинга, заключенным в 2008 - 2012 годах с российскими лизинговыми компаниями на приобретение гражданских судов, изготовленных на российских верфях</t>
  </si>
  <si>
    <t>Субсидии российским производителям самолетов и вертолетов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2008 - 2011 годах на техническое перевооружение на срок до 5 лет, а также части затрат на уплату лизинговых платежей за технологическое оборудование, поставляемое российскими лизинговыми компаниями по договорам лизинга, заключенным с 2006 года</t>
  </si>
  <si>
    <t>Субсидии российским лизинговым компаниям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2008 - 2011 годах на закупку воздушных судов отечественного производства с последующей передачей их российским авиакомпаниям по договорам лизинга</t>
  </si>
  <si>
    <t>Субсидии российским производителям авиационных двигателей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2008 - 2011 годах на техническое перевооружение на срок до 5 лет, а также части затрат на уплату лизинговых платежей за технологическое оборудование, поставляемое российскими лизинговыми компаниями по договорам лизинга, заключенным с 2006 года</t>
  </si>
  <si>
    <t>Субсидии организациям оборонно-промышленного комплекса на возмещение части затрат на уплату процентов по кредитам, полученным в российских кредитных организациях и государственной корпорации "Банк развития и внешнеэкономической деятельности (Внешэкономбанк)" на осуществление инновационных и инвестиционных проектов по выпуску высокотехнологичной продукции</t>
  </si>
  <si>
    <t>Исследования в области разработки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вне рамок государственной программы вооружения</t>
  </si>
  <si>
    <t>Фундаментальные исследования в интересах национальной обороны, национальной безопасности и правоохранительной деятельности в рамках государственного оборонного заказа в целях обеспечения государственной программы вооружения</t>
  </si>
  <si>
    <t>Исследования в области разработки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целях обеспечения государственной программы вооружения</t>
  </si>
  <si>
    <t>Предоставление субсидий федеральным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</si>
  <si>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</si>
  <si>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задания на оказание государственных услуг (выполнение работ)</t>
  </si>
  <si>
    <t>Субсидии бюджетным учреждениям на иные цели</t>
  </si>
  <si>
    <t>Субсидии автономным учреждениям</t>
  </si>
  <si>
    <t>Субсидии автономным учреждениям на финансовое обеспечение государственного задания на оказание государственных услуг (выполнение работ)</t>
  </si>
  <si>
    <t>Субсидии автономным учреждениям на иные цели 630 Субсидии некоммерческим организациям (за исключением государственных учреждений)</t>
  </si>
  <si>
    <t>Обслуживание государственного долга Российской Федерации</t>
  </si>
  <si>
    <t>Иные бюджетные ассигнования</t>
  </si>
  <si>
    <t>Субсидии юридическим лицам (кроме государственных учреждений) и физическим лицам - производителям товаров, работ, услуг</t>
  </si>
  <si>
    <t>Субсидии государственным корпорациям (компаниям)</t>
  </si>
  <si>
    <t>Субсидии государственным корпорациям (компаниям) в виде имущественного взноса</t>
  </si>
  <si>
    <t>Субсидии государственным корпорациям (компаниям) на выполнение возложенных на них государственных полномочий</t>
  </si>
  <si>
    <t>Иные субсидии государственным корпорациям (компаниям)</t>
  </si>
  <si>
    <t>Субсидии на поддержку российской духовной культуры, традиций и истории за рубежом в соответствии с решениями Правительства Российской Федерации</t>
  </si>
  <si>
    <t>Обеспечение мероприятий по реформированию государственной и муниципальной службы</t>
  </si>
  <si>
    <t>Мероприятия по обеспечению жильем отдельных категорий граждан</t>
  </si>
  <si>
    <t>Другие виды транспорта</t>
  </si>
  <si>
    <t>Приобретение жилья военнослужащими, сотрудниками органов внутренних дел, подлежащими увольнению с военной службы (службы), и приравненными к ним лицами</t>
  </si>
  <si>
    <t>Выплата базовой части трудовой пенсии</t>
  </si>
  <si>
    <t>Субсидии организациям культуры, кинематографии и средств массовой информации</t>
  </si>
  <si>
    <t>Осуществление полномочий субъектов Российской Федерации по решению вопросов предупреждения чрезвычайных ситуаций природного и техногенного характера и ликвидации их последствий, создания и организации деятельности аварийно-спасательных служб и аварийно-спасательных формирований, организации тушения пожаров силами Государственной противопожарной службы, организации осуществления на межмуниципальном и региональном уровне мероприятий по гражданской обороне, осуществления поиска и спасения людей во внутренних водах и в территориальном море Российской Федерации, в соответствии с Соглашениями</t>
  </si>
  <si>
    <t>Обеспечение и проведение предпродажной подготовки и продажи федерального имущества</t>
  </si>
  <si>
    <t>Осуществление передаваемых полномочий Российской Федерации в области охраны здоровья граждан</t>
  </si>
  <si>
    <t>Субвенция на освобождение от оплаты стоимости  проезда на транспорте детей из многодетных семей, обучающихся в общеобразовательных учреждениях</t>
  </si>
  <si>
    <t>Председатель Правительства Российской Федерации и его заместители</t>
  </si>
  <si>
    <t>Территориальные органы</t>
  </si>
  <si>
    <t>Реализация отдельных полномочий в области лесных отношений</t>
  </si>
  <si>
    <t>Учреждения, обеспечивающие предоставление услуг в сфере недропользования</t>
  </si>
  <si>
    <t>Судебная система</t>
  </si>
  <si>
    <t xml:space="preserve"> Российское агентство по государственным резервам</t>
  </si>
  <si>
    <t>Пособия и компенсации военнослужащим, приравненным к ним лицам, а также уволенным из их числа</t>
  </si>
  <si>
    <t xml:space="preserve"> Министерство РФ по антимонопольной политике и поддержке предпринимательства</t>
  </si>
  <si>
    <t>Оказание других видов социальной помощи по решению суда</t>
  </si>
  <si>
    <t>Субсидии организациям народных художественных промыслов на поддержку производства и реализации изделий народных художественных промыслов</t>
  </si>
  <si>
    <t>Служба внешней разведки Российской Федерации</t>
  </si>
  <si>
    <t>Департамент труда и социального развития Администрации ТМР</t>
  </si>
  <si>
    <t>Создание системы распознавания речи и системы комбинированной обработки речевых сигналов, повышения разборчивости речи, синтеза и голосовой биометрии</t>
  </si>
  <si>
    <t>Космос и телекоммуникации</t>
  </si>
  <si>
    <t>Создание транспортно-энергетического модуля на основе ядерной энергодвигательной установки мегаваттного класса</t>
  </si>
  <si>
    <t>Обеспечение высокоскоростного доступа к информационным сетям через системы спутниковой связи</t>
  </si>
  <si>
    <t>Создание системы экстренного реагирования при авариях (ЭРА - ГЛОНАСС)</t>
  </si>
  <si>
    <t>Создание системы слежения и мониторинга подвижных объектов</t>
  </si>
  <si>
    <t>Создание интеллектуальных систем мониторинга и контроля состояния технически сложных объектов</t>
  </si>
  <si>
    <t>Медицинская техника и фармацевтика</t>
  </si>
  <si>
    <t>Организация опытно-промышленного производства субстанций и лекарственных средств на основе моноклональных антител</t>
  </si>
  <si>
    <t>Энергоэффективность</t>
  </si>
  <si>
    <t>Проект "Инновационная энергетика"</t>
  </si>
  <si>
    <t>Организация мониторинга разрабатываемых и реализуемых высокотехнологичных проектов модернизации экономики Российской Федерации</t>
  </si>
  <si>
    <t>Исполнение судебных актов</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</si>
  <si>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либо должностных лиц этих органов, а также в результате деятельности казенных учреждений</t>
  </si>
  <si>
    <t>Исполнение судебных актов судебных органов иностранных государств, международных судов и арбитражей, определяемых международными договорами Российской Федерации, в результате незаконных действий (бездействия) органов государственной власти (государственных органов) либо должностных лиц этих органов, мировых соглашений, заключенных в рамках судебных процессов в судебных органах иностранных государств, в международных судах и арбитражах</t>
  </si>
  <si>
    <t>Исполнение судебных актов Российской Федерации и мировых соглашений по делам о банкротстве и процедурам банкротства</t>
  </si>
  <si>
    <t>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t>
  </si>
  <si>
    <t>Исполнение государственных гарантий Российской Федерацией</t>
  </si>
  <si>
    <t>Уплата налогов, сборов и иных обязательных платежей в бюджетную систему Российской Федерации</t>
  </si>
  <si>
    <t>Уплата налога на имущество организаций и земельного налога</t>
  </si>
  <si>
    <t>Уплата прочих налогов, сборов и иных обязательных платежей</t>
  </si>
  <si>
    <t>Софинансирование формирования пенсионных накоплений застрахованных лиц за счет средств Фонда национального благосостояния</t>
  </si>
  <si>
    <t>Обеспечение расходов Федерального фонда обязательного медицинского страхования для последующего направления межбюджетных трансфертов бюджетам территориальных фондов обязательного медицинского страхования на реализацию территориальных программ государственных гарантий оказания гражданам Российской Федерации бесплатной медицинской помощи</t>
  </si>
  <si>
    <t>Валоризация величины расчетного пенсионного капитала</t>
  </si>
  <si>
    <t>Методическое обеспечение и информационная поддержка</t>
  </si>
  <si>
    <t xml:space="preserve"> Федеральная комиссия по рынку ценных бумаг</t>
  </si>
  <si>
    <t>Председатель Верховного Суда Российской Федерации и судьи Верховного Суда Российской Федерации</t>
  </si>
  <si>
    <t>Федеральная целевая программа "Преодоление последствий радиационных аварий на период до 2010 года"</t>
  </si>
  <si>
    <t>Переселение граждан из закрытых административно-территориальных образований</t>
  </si>
  <si>
    <t>Субсидия на реализацию областной целевой программы "Комплексные меры противодействия злоупотреблению наркотиками и их незаконному обороту"</t>
  </si>
  <si>
    <t>Министерство природных ресурсов РФ</t>
  </si>
  <si>
    <t>Министерство здравоохранения РФ</t>
  </si>
  <si>
    <t>Министерство культуры РФ</t>
  </si>
  <si>
    <t>Содержание ребенка в семье опекуна и приемной семье, а также вознаграждение, причитающееся приемному родителю</t>
  </si>
  <si>
    <t xml:space="preserve">Выравнивание бюджетной обеспеченности поселений из районного фонда финансовой поддержки </t>
  </si>
  <si>
    <t>Субсидия на реализацию подпрограммы "Государственная поддержка граждан, проживающих на территории ЯО, в сфере ипотечного кредитования"</t>
  </si>
  <si>
    <t>Централизованные закупки медикаментов и медицинского оборудования</t>
  </si>
  <si>
    <t>Департамент культуры, туризма  и молодежной политики Администрации ТМР</t>
  </si>
  <si>
    <t>Проведение выборов и референдумов</t>
  </si>
  <si>
    <t>Государственная пошлина по делам, рассматриваемым в судах общей юрисдикции, мировыми судьями</t>
  </si>
  <si>
    <t>Мероприятия в сфере культуры и кинематографии</t>
  </si>
  <si>
    <t>Федеральная целевая программа "Промышленная утилизация вооружения и военной техники (2005 - 2010 годы)"</t>
  </si>
  <si>
    <t>Тутаевский МО МВД России</t>
  </si>
  <si>
    <t>Реформирование региональных финансов</t>
  </si>
  <si>
    <t>Исследования в области разработки вооружения, военной и специальной техники и иного производственно-технического оборудования в рамках государственного оборонного заказа вне государственной программы вооружения</t>
  </si>
  <si>
    <t xml:space="preserve"> Государственный таможенный комитет РФ</t>
  </si>
  <si>
    <t>Обязательное медицинское страхование неработающего населения (детей)</t>
  </si>
  <si>
    <t>Формирование государственного материального резерва</t>
  </si>
  <si>
    <t>Государственная поддержка почтовой связи</t>
  </si>
  <si>
    <t>Артиллерия</t>
  </si>
  <si>
    <t xml:space="preserve"> Фонд содействия развитию малых форм предприятий  в научно-технической сфере</t>
  </si>
  <si>
    <t>Субсидии на поддержку периодической печати для инвалидов, на реализацию социально значимых проектов, изданий для инвалидов по зрению</t>
  </si>
  <si>
    <t>Государственная автоматизированная информационная система "Выборы", повышение правовой культуры избирателей и обучение организаторов выборов</t>
  </si>
  <si>
    <t>Осуществление первичного воинского учета на территориях, где отсутствуют военные комиссариаты</t>
  </si>
  <si>
    <t>Оказание других видов социальной помощи</t>
  </si>
  <si>
    <t>Выплата страховой части трудовой пенсии</t>
  </si>
  <si>
    <t>от "___"____________ 20___ г.№ ______</t>
  </si>
  <si>
    <t>Председатель Совета Федерации и его заместители</t>
  </si>
  <si>
    <t>Депутаты Государственной Думы и их помощники</t>
  </si>
  <si>
    <t>Денежные выплаты врачам и медицинским сестрам, оказывающим первичную медико-санитарную помощь в федеральных учреждениях здравоохранения ведомственного подчинения, выполняющих государственное задание по оказанию дополнительной медицинской помощи при условии размещения в этих медицинских учреждениях муниципального заказа</t>
  </si>
  <si>
    <t>Денежные выплаты медицинскому персоналу фельдшерско-акушерских пунктов, врачам, фельдшерам и медицинским сестрам станций (отделений) скорой медицинской помощи федеральных учреждений здравоохранения, подведомственных Федеральному медико-биологическому агентству</t>
  </si>
  <si>
    <t>Мероприятия по предупреждению распространения в Российской Федерации заболеваний, вызванных высокопатогенным вирусом гриппа</t>
  </si>
  <si>
    <t>Мероприятия, направленные на обследование населения с целью выявления туберкулеза, лечения больных туберкулезом, профилактические мероприятия</t>
  </si>
  <si>
    <t>Реализация государственных функций в области здравоохранения</t>
  </si>
  <si>
    <t>Развитие новых высоких медицинских технологий в федеральных специализированных медицинских учреждениях и государственных образовательных учреждениях высшего профессионального и послевузовского образования, имеющих лицензии на осуществление медицинской деятельности</t>
  </si>
  <si>
    <t>Финансовое обеспечение закупок диагностических средств и антивирусных препаратов для профилактики, выявления, мониторинга лечения и лечения лиц, инфицированных вирусами иммунодефицита человека и гепатитов B и C</t>
  </si>
  <si>
    <t>Закупки оборудования и расходных материалов для неонатального и аудиологического скрининга</t>
  </si>
  <si>
    <t>Пособие на проведение летнего оздоровительного отдыха детей отдельных категорий военнослужащих и сотрудников некоторых федеральных органов исполнительной власти, погибших (умерших), пропавших без вести, ставших инвалидами в связи с выполнением задач в условиях вооруженного конфликта немеждународного характера, а также в связи с выполнением задач в ходе контртеррористических операций</t>
  </si>
  <si>
    <t>Федеральный закон от 17 декабря 1994 года № 67-ФЗ "О федеральной фельдъегерской связи"</t>
  </si>
  <si>
    <t>Реализация комплекса мер по выхаживанию новорожденных с низкой и экстремально низкой массой тела</t>
  </si>
  <si>
    <t>Финансовое обеспечение мероприятий по созданию обучающих симуляционных центров</t>
  </si>
  <si>
    <t>Закупки лекарственных препаратов и медицинского оборудования</t>
  </si>
  <si>
    <t>Поддержка программ развития инновационной инфраструктуры, включая поддержку малого инновационного предпринимательства, в федеральных образовательных учреждениях высшего профессионального образования</t>
  </si>
  <si>
    <t>Организационно-техническое, информационное и методическое обеспечение конкурса и методическое сопровождение государственной поддержки развития инновационной инфраструктуры образовательных учреждений</t>
  </si>
  <si>
    <t>Оснащение школьных библиотек учебниками и литературой на русском языке и языках народов Кавказа</t>
  </si>
  <si>
    <t>Модернизация региональных систем общего образования</t>
  </si>
  <si>
    <t>Учреждения культуры и мероприятия в сфере культуры и кинематографии</t>
  </si>
  <si>
    <t>Пособие по уходу за ребенком до достижения им возраста полутора лет гражданам, подлежащим обязательному социальному страхованию на случай временной нетрудоспособности и в связи с материнством</t>
  </si>
  <si>
    <t>Пособия при рождении ребенка гражданам, подлежащим обязательному социальному страхованию на случай временной нетрудоспособности и в связи с материнством</t>
  </si>
  <si>
    <t>Единовременные пособия женщинам, вставшим на учет в медицинских учреждениях в ранние сроки беременности, подлежащим обязательному социальному страхованию на случай временной нетрудоспособности и в связи с материнством</t>
  </si>
  <si>
    <t>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t>
  </si>
  <si>
    <t>Реализация программ модернизации здравоохранения субъектов Российской Федерации в части внедрения стандартов медицинской помощи, повышение доступности амбулаторной медицинской помощи</t>
  </si>
  <si>
    <t>Фонд «Русский мир»</t>
  </si>
  <si>
    <t>Обеспечение деятельности фонда «Русский мир»</t>
  </si>
  <si>
    <t>Реализация региональных программ модернизации здравоохранения субъектов Российской Федерации и программ модернизации федеральных государственных учреждений</t>
  </si>
  <si>
    <t>Реализация программ модернизации здравоохранения субъектов Российской Федерации в части укрепления материально-технической базы медицинских учреждений</t>
  </si>
  <si>
    <t>Подготовка рабочих кадров и специалистов для высокотехнологичных производств, включая приобретение современного учебно-лабораторного и учебно-производственного оборудования</t>
  </si>
  <si>
    <t>Поощрение лучших учителей</t>
  </si>
  <si>
    <t>Материально-техническое обеспечение</t>
  </si>
  <si>
    <t>Код бюджетной классификации РФ</t>
  </si>
  <si>
    <t>Долевое участие в содержании координационных структур Содружества Независимых Государств</t>
  </si>
  <si>
    <t>Государственная программа "Обеспечение безопасности потерпевших, свидетелей и иных участников уголовного судопроизводства на 2006 - 2008 годы"</t>
  </si>
  <si>
    <t>Мероприятия в области социальной политики</t>
  </si>
  <si>
    <t>Мероприятия по реализации Концепции развития унифицированной системы рефинансирования ипотечных жилищных кредитов в России</t>
  </si>
  <si>
    <t>КУЛЬТУРА И КИНЕМАТОГРАФИЯ</t>
  </si>
  <si>
    <t xml:space="preserve">Прикладные научные исследования в области культуры, кинематографии </t>
  </si>
  <si>
    <t>Строительство и приобретение жилых помещений для постоянного проживания имеющих специальные звания сотрудников федеральных органов исполнительной власти, в которых предусмотрена служба, приравненная к военной</t>
  </si>
  <si>
    <t>Иммиграционный контроль</t>
  </si>
  <si>
    <t>Мероприятия по выполнению требований международных договоров и обязательств о сокращении и ограничении вооружений и укреплению мер доверия в военной области</t>
  </si>
  <si>
    <t xml:space="preserve"> Государственная техническая комиссия при президенте РФ</t>
  </si>
  <si>
    <t>Мероприятия в области жилищного хозяйства в целях создания благоприятных условий для организации и деятельности товариществ собственников жилья в ТМР</t>
  </si>
  <si>
    <t>Мероприятия по реализации федеральной целевой программы "Создание автоматизированной системы ведения государственного земельного кадастра и государственного учета объектов недвижимости (2002 - 2007 годы)"</t>
  </si>
  <si>
    <t>Выплата доплат к пенсиям</t>
  </si>
  <si>
    <t>Бюджетные инвестиции</t>
  </si>
  <si>
    <t>Министерство РФ по атомной энергии</t>
  </si>
  <si>
    <t>Подпрограмма "Сахарный диабет"</t>
  </si>
  <si>
    <t>Подпрограмма "Туберкулез"</t>
  </si>
  <si>
    <t xml:space="preserve">Погашение кредитов, предоставленных кредитными организациями в валюте Российской Федерации </t>
  </si>
  <si>
    <t>955 01 02 00 00 00 0000 800</t>
  </si>
  <si>
    <t>955 01 05 00 00 00 0000 000</t>
  </si>
  <si>
    <t>Прочие расходы, связанные с международной деятельностью</t>
  </si>
  <si>
    <t>Выполнение других обязательств государства</t>
  </si>
  <si>
    <t>Поисковые и аварийно-спасательные учреждения</t>
  </si>
  <si>
    <t>Железнодорожный транспорт</t>
  </si>
  <si>
    <t>Другие вопросы в области культуры, кинематографии</t>
  </si>
  <si>
    <t>ЗДРАВООХРАНЕНИЕ</t>
  </si>
  <si>
    <t>Прикладные научные исследования в области здравоохранения</t>
  </si>
  <si>
    <t>Другие вопросы в области здравоохранения</t>
  </si>
  <si>
    <t>ФИЗИЧЕСКАЯ КУЛЬТУРА И СПОРТ</t>
  </si>
  <si>
    <t xml:space="preserve">Физическая культура </t>
  </si>
  <si>
    <t>Массовый спорт</t>
  </si>
  <si>
    <t>Спорт высших достижений</t>
  </si>
  <si>
    <t>Прикладные научные исследования в области физической культуры и спорта</t>
  </si>
  <si>
    <t>Другие вопросы в области физической культуры и спорта</t>
  </si>
  <si>
    <t>СРЕДСТВА МАССОВОЙ ИНФОРМАЦИИ</t>
  </si>
  <si>
    <t>Прикладные научные исследования в области средств массовой информации</t>
  </si>
  <si>
    <t>Другие вопросы в области средств массовой информации</t>
  </si>
  <si>
    <t xml:space="preserve">ОБСЛУЖИВАНИЕ ГОСУДАРСТВЕННОГО И МУНИЦИПАЛЬНОГО ДОЛГА </t>
  </si>
  <si>
    <t>Выплата социального пособия на погребение и оказание услуг по погребению согласно гарантированному перечню услуг за умерших, получавших трудовую пенсию</t>
  </si>
  <si>
    <t>Выплата социального пособия на погребение умерших не работающих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t>
  </si>
  <si>
    <t>Возмещение стоимости гарантированного перечня услуг и социальные пособия на погребение за счет средств Фонда социального страхования Российской Федерации</t>
  </si>
  <si>
    <t>Возмещение федеральными органами исполнительной власти расходов на погребение</t>
  </si>
  <si>
    <t>Субсидии организациям связи на закупку космических аппаратов</t>
  </si>
  <si>
    <t>Субсидии на закупку космических аппаратов "Экспресс – МД1", "Экспресс – МД2" и "Экспресс – АМ4"</t>
  </si>
  <si>
    <t>Субсидии на возмещение организациям связи части затрат на уплату процентов по кредитам, полученным в российских кредитных организациях в 2001-2004 годах, на обеспечение финансирования изготовления космических аппаратов серии "Экспресс"</t>
  </si>
  <si>
    <t>Эксплуатация инфраструктуры электронного правительства</t>
  </si>
  <si>
    <t>Субсидии на проведение мероприятий по строительству технологических дорог (подъездных путей) к объектам связи федеральной автомобильной дороги "Амур" Чита - Хабаровск</t>
  </si>
  <si>
    <t>Мероприятия по возмещению расходов по содержанию объектов, связанных с использованием атомной энергии</t>
  </si>
  <si>
    <t>Субсидии федеральному государственному унитарному предприятию «Атомфлот» на возмещение расходов по содержанию объектов, связанных с использованием атомной энергии</t>
  </si>
  <si>
    <t>Обеспечение единства измерений</t>
  </si>
  <si>
    <t>Премия Правительства Российской Федерации в области качества</t>
  </si>
  <si>
    <t>Мероприятия в области гражданской промышленности</t>
  </si>
  <si>
    <t>Закупка для государственных нужд техники, производимой на территории Российской Федерации</t>
  </si>
  <si>
    <t>Закупка для государственных нужд автомобильной техники, производимой на территории Российской Федерации</t>
  </si>
  <si>
    <t>Закупка автотранспортных средств и коммунальной техники</t>
  </si>
  <si>
    <t>Реализация российской части обязательств по проекту создания российско-индийского многоцелевого транспортного самолета</t>
  </si>
  <si>
    <t>Пособия лицам, являвшимся сотрудниками федеральной фельдъегерской связи, получившим телесные повреждения, исключающие для них возможность дальнейшего осуществления служебной деятельности, а также семьям и иждивенцам погибших (умерших) сотрудников федеральной фельдъегерской связи</t>
  </si>
  <si>
    <t>Поощрение достижения наилучших значений показателей деятельности органов исполнительной власти</t>
  </si>
  <si>
    <t>Софинансирование реформирования региональных финансов</t>
  </si>
  <si>
    <t>Осуществление полномочий по резервированию земель и изъятию земельных участков для федеральных нужд</t>
  </si>
  <si>
    <t>Осуществление Краснодарским краем полномочий по резервированию земель и изъятию земельных участков для федеральных нужд</t>
  </si>
  <si>
    <t>Иные межбюджетные трансферты на развитие и поддержку социальной и инженерной инфраструктуры закрытых административно-территориальных образований</t>
  </si>
  <si>
    <t>Иные межбюджетные трансферты на развитие и поддержку социальной, инженерной и инновационной инфраструктуры наукоградов Российской Федерации</t>
  </si>
  <si>
    <t>Средства, передаваемые для компенсации дополнительных расходов, возникших а результате решений, принятых органами власти другого уровня</t>
  </si>
  <si>
    <t>Отдельные полномочия в области лекарственного обеспечения</t>
  </si>
  <si>
    <t>Проведение капитального ремонта многоквартирных домов и переселение граждан из аварийного фонда</t>
  </si>
  <si>
    <t>Реализация региональных программ повышения эффективности бюджетных расходов</t>
  </si>
  <si>
    <t>Премирование победителей Всероссийского конкурса на звание "Самое благоустроенное городское (сельское) поселение России"</t>
  </si>
  <si>
    <t>Финансовое обеспечение единовременного денежного поощрения лучших социальных работников</t>
  </si>
  <si>
    <t>Капитальный ремонт и ремонт дворовых территорий многоквартирных домов,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t>
  </si>
  <si>
    <t>Повышение пожарной безопасности торфяников</t>
  </si>
  <si>
    <t>Материальное обеспечение патронатной семьи</t>
  </si>
  <si>
    <t>Субсидия на реализацию мероприятий патриотического воспитания молодежи ЯО</t>
  </si>
  <si>
    <t>Подпрограмма 'Физическое воспитание и оздоровление детей,   подростков и молодежи в Российской Федерации (2002 – 2005 годы)'</t>
  </si>
  <si>
    <t>Мероприятия по реализации федеральной целевой программы 'Молодежь России (2001 – 2005 годы)'</t>
  </si>
  <si>
    <t>Федеральная целевая программа развития образования на 2006 - 2010 годы</t>
  </si>
  <si>
    <t>Федеральная целевая программа 'Молодежь России (2001 – 2005 годы)'</t>
  </si>
  <si>
    <t>Субсидии организациям железнодорожного транспорта на компенсацию потерь в доходах от выравнивания тарифов при перевозке пассажиров в сообщении из (в) Калининградской области в (из) другие регионы Российской Федерации</t>
  </si>
  <si>
    <t>Главный расп., расп.</t>
  </si>
  <si>
    <t>Реализация других функций, связанных с обеспечением национальной безопасности и правоохранительной деятельности</t>
  </si>
  <si>
    <t>Артемьевское сельское поселение</t>
  </si>
  <si>
    <t>Обеспечение мероприятий по капитальному ремонту многоквартирных домов и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t>
  </si>
  <si>
    <t>Осуществление отдельных полномочий в области водных отношений</t>
  </si>
  <si>
    <t>Федеральный закон от 15 декабря 2001 года № 166-ФЗ "О государственном пенсионном обеспечении в Российской Федерации"</t>
  </si>
  <si>
    <t>Государственный заказ на профессиональную переподготовку и повышение квалификации государственных служащих</t>
  </si>
  <si>
    <t>Мероприятия по повышению безопасности атомной энергетики, улучшению экологии</t>
  </si>
  <si>
    <t>Федеральная целевая программа "Социально-экономическое и этнокультурное развитие российских немцев на 2008 - 2012 годы"</t>
  </si>
  <si>
    <t>Федеральная целевая программа "Развитие электронной компонентной базы и радиоэлектроники на 2008 - 2015 годы"</t>
  </si>
  <si>
    <t>Субсидии на поддержку элитного семеноводства</t>
  </si>
  <si>
    <t>Получение кредитов от кредитных организаций в валюте Российской Федерации</t>
  </si>
  <si>
    <t>955 01 02 00 00 05 0000 710</t>
  </si>
  <si>
    <t>Администрация Артемьевской сельской территории</t>
  </si>
  <si>
    <t>Прочая продукция производственно-технического назначения</t>
  </si>
  <si>
    <t>Закон Российской Федерации от 15 января 1993 года № 4301-1 "О статусе Героев Советского Союза, Героев Российской Федерации и полных кавалеров ордена Славы"</t>
  </si>
  <si>
    <t>Софинансирование социальных программ субъектов Российской Федерации, связанных с предоставлением субсидий бюджетам субъектов Российской Федерации на социальные программы субъектов Российской Федерации, связанные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t>
  </si>
  <si>
    <t>Областная целевая социальная программа дополнительных мер поддержки людей пожилого возраста</t>
  </si>
  <si>
    <t>МП "организация круглогодичной переправы в Тутаевском муниципальном районе"</t>
  </si>
  <si>
    <t>МП "О дополнительных мерах реализации 185-ФЗ "О фонде содействия реформированию ЖКХ" на территории ТМР ЯО на 2009 - 2011 годы"</t>
  </si>
  <si>
    <t>Больницы, клиники, госпитали, медико-санитарные части</t>
  </si>
  <si>
    <t>Руководство и управление в сфере установленных функций</t>
  </si>
  <si>
    <t>Аудиторы Счетной палаты Российской Федерации</t>
  </si>
  <si>
    <t>Члены Центральной избирательной комиссии Российской Федерации</t>
  </si>
  <si>
    <t>Администрация Фоминской сельской территории</t>
  </si>
  <si>
    <t>Исследование и использование космического пространства</t>
  </si>
  <si>
    <t>Воспроизводство минерально-сырьевой базы</t>
  </si>
  <si>
    <t>Водные ресурсы</t>
  </si>
  <si>
    <t>Лесное хозяйство</t>
  </si>
  <si>
    <t>Прикладные научные исследования в области национальной экономики</t>
  </si>
  <si>
    <t>430</t>
  </si>
  <si>
    <t xml:space="preserve"> Постоянный комитет союзного государства</t>
  </si>
  <si>
    <t xml:space="preserve"> Комитет Российской Федерации по военно-техническому сотрудничеству с иностранными государствами</t>
  </si>
  <si>
    <t>Ядерно-оружейный комплекс</t>
  </si>
  <si>
    <t xml:space="preserve"> Российская академия художеств</t>
  </si>
  <si>
    <t>Субсидии федеральным государственным унитарным предприятиям, находящимся в ведении Управления делами Президента Российской Федерации, на содержание особо важных объектов</t>
  </si>
  <si>
    <t>Переселение граждан в другую местность</t>
  </si>
  <si>
    <t xml:space="preserve">Субвенция на выплаты медицинским работникам, осуществляющим медицинское обслуживание обучающихся и воспитанников муниципальных образовательных учреждений </t>
  </si>
  <si>
    <t>Указ Президента Российской Федерации от 20 марта 2006 года № 233 "О Государственной премии Российской Федерации за выдающиеся достижения в области гуманитарной деятельности"</t>
  </si>
  <si>
    <t>Государственная премия Российской Федерации за выдающиеся достижения в области гуманитарной деятельности</t>
  </si>
  <si>
    <t>Указ Президента Российской Федерации от 24 февраля 2004 года № 233 "О мерах государственной поддержки работников организаций оборонно-промышленного комплекса Российской Федерации"</t>
  </si>
  <si>
    <t>Ежемесячная стипендия работникам организаций оборонно-промышленного комплекса Российской Федерации за выдающиеся заслуги в области создания вооружения, военной и специальной техники</t>
  </si>
  <si>
    <t>Указ Президента Российской Федерации от 6 июля 2002 года № 692 "О стипендиях Президента Российской Федерации спортсменам - членам спортивных сборных команд Российской Федерации и их тренерам, чемпионам Олимпийских игр, чемпионам Паралимпийских игр и чемпионам Сурдлимпийских игр, входившим в состав сборных команд СССР и (или) Российской Федерации"</t>
  </si>
  <si>
    <t>Стипендия Президента Российской Федерации членам спортивных сборных команд Российской Федерации и их тренерам, а также чемпионам Олимпийских игр, чемпионам Паралимпийских игр и чемпионам Сурдлимпийских игр, входившим в состав сборных команд СССР и (или) Российской Федерации</t>
  </si>
  <si>
    <t>Указ Президента Российской Федерации от 16 сентября 1993 года № 1372 "О мерах по материальной поддержке ученых России"</t>
  </si>
  <si>
    <t>Указ Президента Российской Федерации от 29 апреля 2010 года № 518 "О мерах государственной поддержки молодых работников организаций оборонно-промышленного комплекса Российской Федерации"</t>
  </si>
  <si>
    <t>Стипендии молодым работникам организаций оборонно-промышленного комплекса</t>
  </si>
  <si>
    <t>Постановление Правительства Российской Федерации от 19 января 2005 года № 29 "О премиях Правительства Российской Федерации в области культуры"</t>
  </si>
  <si>
    <t>Премии Правительства Российской Федерации в области культуры</t>
  </si>
  <si>
    <t>Постановление Правительства Российской Федерации от 26 августа 2004 года № 440 "О премиях Правительства Российской Федерации в области образования"</t>
  </si>
  <si>
    <t>Премии Правительства Российской Федерации в области образования</t>
  </si>
  <si>
    <t>Постановление Правительства Российской Федерации от 19 января 2005 года № 28 "О премиях Правительства Российской Федерации в области печатных средств массовой информации"</t>
  </si>
  <si>
    <t>Премии Правительства Российской Федерации в области печатных средств массовой информации</t>
  </si>
  <si>
    <t>Постановление Правительства Российской Федерации от 4 апреля 2011 года N 240 "О премиях Правительства Российской Федерации имени Ю.А. Гагарина в области космической деятельности"</t>
  </si>
  <si>
    <t>Премии Правительства Российской Федерации имени Ю.А. Гагарина в области космической деятельности</t>
  </si>
  <si>
    <t>не используется</t>
  </si>
  <si>
    <t>ВЦП "Развитие системы мер социальной поддержки населения ЯО"</t>
  </si>
  <si>
    <t>Субсидии федеральным государственным унитарным протезно-ортопедическим предприятиям на возмещение убытков, связанных с реализацией протезно-ортопедических изделий и услуг по протезированию по ценам ниже себестоимости</t>
  </si>
  <si>
    <t>Разработка и реализация комплекса мер по оказанию поддержки детям, оказавшимся в трудной жизненной ситуации</t>
  </si>
  <si>
    <t>Финансовое обеспечение единовременного денежного поощрения лучших врачей</t>
  </si>
  <si>
    <t>Федеральная целевая программа "Развитие гражданской морской техники" на 2009 - 2016 годы</t>
  </si>
  <si>
    <t>Федеральная целевая программа "Национальная система химической и биологической безопасности Российской Федерации (2009 - 2013 годы)"</t>
  </si>
  <si>
    <t>Федеральная целевая программа "Модернизация Единой системы организации воздушного движения Российской Федерации (2009 - 2015 годы)"</t>
  </si>
  <si>
    <t>Федеральная целевая программа "Социально-экономическое развитие Чеченской Республики на 2008 - 2012 годы"</t>
  </si>
  <si>
    <t>Федеральная целевая программа "Пожарная безопасность в Российской Федерации на период до 2012 года"</t>
  </si>
  <si>
    <t>Субвенция на организацию образовательного процесса в образовательных учреждениях</t>
  </si>
  <si>
    <t>Пособие по уходу за ребенком гражданам, подвергшимся воздействию радиации вследствие радиационных аварий</t>
  </si>
  <si>
    <t>Дотация бюджету Красноярского края</t>
  </si>
  <si>
    <t>Обеспечение деятельности учреждений по реализации миграционной политики</t>
  </si>
  <si>
    <t>Субсидии организациям автомобильного транспорта на возмещение убытков, возникающих в результате государственного регулирования тарифов на перевозку пассажиров в межмуниципальном сообщении</t>
  </si>
  <si>
    <t>Строительство объектов общегражданского назначения</t>
  </si>
  <si>
    <t>Составление (изменение и дополнение) списков кандидатов в присяжные заседатели федеральных судов общей юрисдикции в Российской Федерации</t>
  </si>
  <si>
    <t>Электронная техника и средства связи</t>
  </si>
  <si>
    <t>Боеприпасы</t>
  </si>
  <si>
    <t>Федеральная целевая программа "Преодоление последствий радиационных аварий на период до 2015 года"</t>
  </si>
  <si>
    <t>Федеральная целевая программа "Развитие фармацевтической и медицинской промышленности Российской Федерации на период до 2020 года и дальнейшую перспективу"</t>
  </si>
  <si>
    <t>Федеральная целевая программа "Жилище" на 2011 - 2015 годы</t>
  </si>
  <si>
    <t>Подпрограмма "Выполнение государственных обязательств по обеспечению жильем категорий граждан, установленных федеральным законодательством"</t>
  </si>
  <si>
    <t>Приобретение жилья гражданами - участниками ликвидации последствий радиационных аварий и катастроф, пострадавшими в результате этих аварий, и приравненными к ним лицами</t>
  </si>
  <si>
    <t>Подпрограмма "Стимулирование программ развития жилищного строительства субъектов Российской Федерации"</t>
  </si>
  <si>
    <t>Мероприятия по обеспечению жильем прокуроров и следователей</t>
  </si>
  <si>
    <t>Мероприятия по обеспечению жильем спасателей аварийно-спасательных служб и аварийно-спасательных формирований МЧС России</t>
  </si>
  <si>
    <t>Мероприятия по переселению граждан из ветхого и аварийного жилья в зоне Байкало-Амурской магистрали</t>
  </si>
  <si>
    <t>Мероприятия по обеспечению жильем иных категорий граждан Управлением делами Президента Российской Федерации на основании решений Президента Российской Федерации</t>
  </si>
  <si>
    <t>Мероприятия по приведению объектов города Волгодонска в состояние, обеспечивающее безопасное проживание его жителей</t>
  </si>
  <si>
    <t>Мероприятия по переселению граждан, проживающих в городах Норильск и Дудинка, и модернизации коммунальной инфраструктуры города Норильска</t>
  </si>
  <si>
    <t>Расходы на управление Программой</t>
  </si>
  <si>
    <t>Федеральная целевая программа развития образования на 2011 - 2015 годы</t>
  </si>
  <si>
    <t>Государственная программа "Доступная среда на 2011 - 2015 годы"</t>
  </si>
  <si>
    <t>Государственная программа "Информационное общество" (2011 - 2020 годы)</t>
  </si>
  <si>
    <t>Федеральная целевая программа "Охрана озера Байкал и социально-экономическое развитие Байкальской природной территории" на 2011 - 2020 годы</t>
  </si>
  <si>
    <t>Федеральная целевая программа "Чистая вода" на 2011 - 2017 годы</t>
  </si>
  <si>
    <t>в 2011 - 2015 годах"</t>
  </si>
  <si>
    <t>Федеральная целевая программа "Снижение рисков и смягчение последствий чрезвычайных ситуаций природного и техногенного характера в Российской Федерации до 2015 года"</t>
  </si>
  <si>
    <t>Федеральная целевая программа "Промышленная утилизация вооружения и военной техники на 2011 - 2015 годы и на период до 2020 года"</t>
  </si>
  <si>
    <t>Федеральная целевая программа "Сохранность и реконструкция военно-мемориальных объектов в 2011 - 2015 годах"</t>
  </si>
  <si>
    <t>Федеральная целевая программа "Развитие внутреннего и въездного туризма в Российской Федерации (2011 - 2016 годы)"</t>
  </si>
  <si>
    <t>Федеральная целевая программа "Промышленная утилизация вооружения и военной техники ядерного комплекса на 2011 - 2015 годы и на период до 2020 года"</t>
  </si>
  <si>
    <t>Постановление Правительства Российской Федерации от 29 декабря 2008 года № 1051 "О порядке предоставления пособий на проведение летнего оздоровительного отдыха детей отдельных категорий военнослужащих и сотрудников некоторых федеральных органов исполнительной власти, погибших (умерших), пропавших без вести, ставших инвалидами в связи с выполнением задач в условиях вооруженного конфликта немеждународного характера в Чеченской Республике и на непосредственно прилегающих к ней территориях Северного Кавказа, отнесенных к зоне вооруженного конфликта, а также в связи с выполнением задач в ходе контртеррористических операций на территории Северо-Кавказского региона, пенсионное обеспечение которых осуществляется Пенсионным фондом Российской Федерации"</t>
  </si>
  <si>
    <t>Субвенция на составление (изменение и дополнение) списков кандидатов в присяжные заседатели федеральных судов общей юрисдикции в Российской Федерации</t>
  </si>
  <si>
    <t>Субвенция на предоставление мер социальной поддержки для лиц, награжденных знаком "Почетный донор России" ("Почетный донор СССР"), в части осуществления ежегодной денежной выплаты</t>
  </si>
  <si>
    <t>Субвенция на реализацию отдельных полномочий в сфере законодательства об административных правонарушениях</t>
  </si>
  <si>
    <t>Строительство и реконструкция объектов в целях организации производства новых радиофармпрепаратов и медицинских изделий и формирования сети услуг по оказанию высокотехнологичной медицинской помощи</t>
  </si>
  <si>
    <t>Федеральная целевая программа "Жилище" на 2002 - 2010 годы</t>
  </si>
  <si>
    <t>Подпрограмма "Выполнение государственных обязательств по обеспечению жильем категорий граждан, установленных федеральным законодательством" (второй этап)</t>
  </si>
  <si>
    <t>Расходы общепрограммного характера по федеральной целевой программе "Жилище" на 2002 – 2010 годы</t>
  </si>
  <si>
    <t>Мероприятия по обеспечению жильем иных категорий граждан на основании решений Правительства Российской Федерации</t>
  </si>
  <si>
    <t>Государственная поддержка инвестиционных проектов за счет средств Инвестиционного фонда Российской Федерации на основании решений Правительства Российской Федерации</t>
  </si>
  <si>
    <t>Государственная поддержка инвестиционных проектов</t>
  </si>
  <si>
    <t>Прием и содержание лиц в рамках выполнения международных договоров Российской Федерации о реадмиссии</t>
  </si>
  <si>
    <t>Прочие расходы по реализации мероприятий по обеспечению выполнения международных договоров и обязательств о сокращении и ограничении вооружений</t>
  </si>
  <si>
    <t>Субсидии на подготовку специалистов массовых технических профессий и развития технического творчества</t>
  </si>
  <si>
    <t>Субсидии на оснащение Центров военно-патриотического воспитания и подготовки граждан к военной службе</t>
  </si>
  <si>
    <t>Субсидии на развитие авиационных и технических видов спорта</t>
  </si>
  <si>
    <t>Обустройство государственной границы Российской Федерации</t>
  </si>
  <si>
    <t>Обеспечение функционирования пунктов пропуска через государственную границу Российской Федерации</t>
  </si>
  <si>
    <t>Субсидии на поддержку производства льна и конопли</t>
  </si>
  <si>
    <t>Федеральная целевая программа "Экономическое и социальное развитие коренных малочисленных народов Севера до 2011 года"</t>
  </si>
  <si>
    <t>Функ. кл.</t>
  </si>
  <si>
    <t>Целев. ст.</t>
  </si>
  <si>
    <t>Вид. расх.</t>
  </si>
  <si>
    <t>Физкультурно-оздоровительная работа и спортивные мероприятия</t>
  </si>
  <si>
    <t>Музеи и постоянные выставки</t>
  </si>
  <si>
    <t>Осуществление ежемесячной денежной выплаты гражданам, подвергшимся воздействию радиации вследствие радиационных аварий и ядерных испытаний</t>
  </si>
  <si>
    <t>Налог на доходы физических лиц</t>
  </si>
  <si>
    <t>Органы по контролю за оборотом наркотических средств и психотропных веществ</t>
  </si>
  <si>
    <t xml:space="preserve"> Российская     оборонная     спортивно-техническая организация (РОСТО)</t>
  </si>
  <si>
    <t>Доходы от продажи материальных и нематериальных активов</t>
  </si>
  <si>
    <t>Прикладные научные исследования в области общегосударственных вопросов</t>
  </si>
  <si>
    <t>МУ Управление единого заказчика ТМО</t>
  </si>
  <si>
    <t>МУ Контрольно-счетная палата ТМР</t>
  </si>
  <si>
    <t>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t>
  </si>
  <si>
    <t>Получение кредитов от кредитных организаций бюджетом муниципального района в валюте Российской Федерации</t>
  </si>
  <si>
    <t>Оплата путевок на санаторно-курортное лечение работников</t>
  </si>
  <si>
    <t>Федеральный закон от 17 сентября 1998 года № 157-ФЗ "Об иммунопрофилактике инфекционных болезней"</t>
  </si>
  <si>
    <t>Субсидии организациям транспорта, осуществляющим приобретение автотехники для пополнения подвижного состава автоколонн войскового типа</t>
  </si>
  <si>
    <t>Государственная поддержка в сфере культуры, кинематографии и средств массовой информации</t>
  </si>
  <si>
    <t xml:space="preserve"> Министерство  имущественных  отношений  РФ</t>
  </si>
  <si>
    <t>Международные отношения и международное сотрудничество</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</si>
  <si>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</si>
  <si>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Субвенция на выплату единовременного пособия при всех формах устройства детей, лишенных родительского попечения, в семью</t>
  </si>
  <si>
    <t>Содержание объектов инфраструктуры города Байконура, связанных с арендой космодрома Байконур</t>
  </si>
  <si>
    <t>Возврат бюджетных кредитов, предоставленных юридическим лицам из бюджетов муниципальных районов в валюте Российской Федерации</t>
  </si>
  <si>
    <t>Поддержка мер по обеспечению сбалансированности бюджетов</t>
  </si>
  <si>
    <t>Геолого-разведочные и другие работы в области геологического изучения недр</t>
  </si>
  <si>
    <t>Субсидии казенным предприятиям оборонно-промышленного комплекса</t>
  </si>
  <si>
    <t>Театры, цирки, концертные и другие организации исполнительских искусств</t>
  </si>
  <si>
    <t>Информационные агентства</t>
  </si>
  <si>
    <t>Приобретение жилья гражданами – участниками ликвидации последствий радиационных аварий и катастроф, пострадавшими в результате этих аварий, и приравненными к ним лицами</t>
  </si>
  <si>
    <t>Приобретение жилья вынужденными переселенцами</t>
  </si>
  <si>
    <t>Воздушный транспорт</t>
  </si>
  <si>
    <t>Подпрограмма "Одаренные дети"</t>
  </si>
  <si>
    <t>Система исполнения наказаний</t>
  </si>
  <si>
    <t>Исследования и разработки в части обеспечения выполнения международных договоров и обязательств о сокращении и ограничении вооружений и укрепления мер доверия в военной области</t>
  </si>
  <si>
    <t>МЛУ "Константиновская районная больница"</t>
  </si>
  <si>
    <t>ОЦП "О господдержке отдельных категорий граждан, проживающих в ЯО, по проведению ремонта жилых помещений и (или) работ, направленных на повышение уровня обеспеченности их коммунальными услугами на 2010-2013 годы"</t>
  </si>
  <si>
    <t>Субсидия на реализацию подпрограммы "Государственная поддержка молодых семей ЯО в приобретении (строительстве) жилья"</t>
  </si>
  <si>
    <t>ОЦП "развитие МТБ учреждений культуры ЯО"</t>
  </si>
  <si>
    <t>ОЦП "Развитие МТБ учреждений культуры ЯО"</t>
  </si>
  <si>
    <t>Субсидия ОЦП "Обращение с ТБО на территории ЯО" , в части мероприятий обеспечения МО генеральными схемами очистки территорий</t>
  </si>
  <si>
    <t>Региональная программа "Социальная поддержка пожилых граждан в Ярославской области" мероприятия по соц. поддержке ветеранов, инвалидов и малообеспеч. пенсионеров</t>
  </si>
  <si>
    <t>Обеспечение создания, эксплуатации государственной системы изготовления, оформления и контроля паспортно-визовых документов нового поколения</t>
  </si>
  <si>
    <t>Эксплуатация государственной системы изготовления, оформления и контроля паспортно-визовых документов нового поколения</t>
  </si>
  <si>
    <t>Поддержка экономического и социального развития коренных малочисленных народов Севера, Сибири и Дальнего Востока</t>
  </si>
  <si>
    <t>Организация и проведение ХХII Олимпийских зимних игр и ХI Паралимпийских зимних игр 2014 года в городе Сочи, развитие города Сочи как горноклиматического курорта</t>
  </si>
  <si>
    <t>Субсидии автономным некоммерческим организациям</t>
  </si>
  <si>
    <t>Выплата единовременных пособий женщинам, вставшим на учет в медицинских учреждениях в ранние сроки беременности, уволенным в связи с ликвидацией организаций, прекращением деятельности (полномочий) физическими лицами в установленном порядке</t>
  </si>
  <si>
    <t>Выплата пособий по беременности и родам женщинам, уволенным в связи с ликвидацией организаций, прекращением деятельности (полномочий) физическими лицами в установленном порядке</t>
  </si>
  <si>
    <t>Федеральный закон от 26 ноября 1998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t>
  </si>
  <si>
    <t>Федеральный закон от 9 января 1997 года № 5-ФЗ" О предоставлении социальных гарантий Героям Социалистического Труда и полным кавалерам ордена Трудовой Славы"</t>
  </si>
  <si>
    <t>Социальная поддержка Героев Социалистического Труда и полных кавалеров ордена Трудовой Славы</t>
  </si>
  <si>
    <t>Указ Президента Российской Федерации от 30 марта 2005 года № 363 "О мерах по улучшению материального положения некоторых категорий граждан Российской Федерации в связи с 60-летеим Победы в Великой Отечественной войне 1941-1945 годов"</t>
  </si>
  <si>
    <t>Указ Президента Российской Федерации от 26 декабря 2006 года № 1455 "О компенсационных выплатах лицам, осуществляющим уход за нетрудоспособными гражданами"</t>
  </si>
  <si>
    <t>Компенсационные выплаты лицам, осуществляющим уход за нетрудоспособными гражданами</t>
  </si>
  <si>
    <t>Выплата социального пособия на погребение и оказание услуг по погребению согласно гарантированному перечню услуг за умерших, получавших пенсии по государственному пенсионному обеспечению</t>
  </si>
  <si>
    <t>Субсидия на реализацию региональной программы "Социальная поддержка пожилых граждан в Ярославской области" в сфере культуры</t>
  </si>
  <si>
    <t>Субсидирование процентных ставок по привлеченным организациями связи кредитам в целях финансирования и изготовления космических аппаратов серии "Экспресс"</t>
  </si>
  <si>
    <t>Развитие группировки космической связи</t>
  </si>
  <si>
    <t>Субсидии на возмещение операторам связи убытков, причиняемых оказанием универсальных услуг связи</t>
  </si>
  <si>
    <t>Приобретение специализированной лесопожарной техники и оборудования</t>
  </si>
  <si>
    <t>Субсидии на возмещение расходов за аэронавигационное обслуживание полетов воздушных судов пользователей воздушного пространства, освобожденных в соответствии с законодательством Российской Федерации от платы за аэронавигационное обслуживание</t>
  </si>
  <si>
    <t>Реализация мероприятий с использованием специальных методов</t>
  </si>
  <si>
    <t>Субсидии редакциям печатных средств массовой информации и издающим организациям для инвалидов по зрению</t>
  </si>
  <si>
    <t>Субсидии редакциям печатных средств массовой информации и издающим организациям для инвалидов</t>
  </si>
  <si>
    <t>Вопросы регулирования продовольственного рынка и государственных семенных фондов</t>
  </si>
  <si>
    <t>Земельные кадастровые палаты</t>
  </si>
  <si>
    <t>Реализация государственных функций в области национальной экономики</t>
  </si>
  <si>
    <t>Муниципальный совет ТМР</t>
  </si>
  <si>
    <t xml:space="preserve"> Российский гуманитарный научный фонд</t>
  </si>
  <si>
    <t xml:space="preserve"> Государственный фонд кинофильмов РФ</t>
  </si>
  <si>
    <t>Председатель Счетной палаты Российской Федерации и его заместитель</t>
  </si>
  <si>
    <t>Учебные заведения и курсы по переподготовке кадров</t>
  </si>
  <si>
    <t>Высшие учебные заведения</t>
  </si>
  <si>
    <t>Проведение выборов в Федеральное Собрание Российской Федерации</t>
  </si>
  <si>
    <t>Обеспечение международной экономической и гуманитарной помощи</t>
  </si>
  <si>
    <t>Федеральный закон от 16 июля 1999 года № 165-ФЗ "Об основах обязательного социального страхования"</t>
  </si>
  <si>
    <t>Министерство энергетики Российской Федерации</t>
  </si>
  <si>
    <t>Министерство путей сообщения Российской Федерации</t>
  </si>
  <si>
    <t>Федеральная служба железнодорожных войск РФ</t>
  </si>
  <si>
    <t>Администрация Помогаловского сельского поселения</t>
  </si>
  <si>
    <t>Покрытие дефицита бюджетов государственных внебюджетных фондов</t>
  </si>
  <si>
    <t>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t>
  </si>
  <si>
    <t>Региональная программа "Социальная поддержка пожилых граждан в Ярославской области"</t>
  </si>
  <si>
    <t>Региональная программа "Социальная поддержка пожилых граждан в Ярославской области" в сфере культуры</t>
  </si>
  <si>
    <t>Субвенция на  государственную регистрацию актов гражданского состояния</t>
  </si>
  <si>
    <t>Министерство торговли области</t>
  </si>
  <si>
    <t>Государственная инспекция по маломерным судам области</t>
  </si>
  <si>
    <t>10-я редакция</t>
  </si>
  <si>
    <t xml:space="preserve"> Рабочий центр экономических реформ при правительстве РФ</t>
  </si>
  <si>
    <t xml:space="preserve"> Федеральная служба охраны РФ</t>
  </si>
  <si>
    <t xml:space="preserve"> Специальный  представитель  Президента  РФ по  вопросам урегулирования  Осетино-Ин-гушского конфликта</t>
  </si>
  <si>
    <t>Погашение бюджетом муниципального района кредитов от кредитных организаций в валюте в Российской Федерации</t>
  </si>
  <si>
    <t>Обеспечение инвалидов техническими средствами реабилитации, включая изготовление и ремонт протезно-ортопедических изделий</t>
  </si>
  <si>
    <t>Государственная программа по оказанию содействия добровольному переселению в Российскую Федерацию соотечественников, проживающих за рубежом</t>
  </si>
  <si>
    <t>Переселение в Российскую Федерацию соотечественников, проживающих за рубежом</t>
  </si>
  <si>
    <t>Федеральная служба судебных приставов</t>
  </si>
  <si>
    <t>Учреждения, обеспечивающие предоставление услуг в сфере рыбохозяйственной деятельности</t>
  </si>
  <si>
    <t>Водохозяйственные мероприятия</t>
  </si>
  <si>
    <t xml:space="preserve"> Федеральная архивная служба России</t>
  </si>
  <si>
    <t xml:space="preserve"> Верховный суд Российской Федерации</t>
  </si>
  <si>
    <t xml:space="preserve"> Уральское отделение Российской академии наук</t>
  </si>
  <si>
    <t>Органы безопасности</t>
  </si>
  <si>
    <t>Органы пограничной службы</t>
  </si>
  <si>
    <t>Субвенция на обеспечение деятельности органов местного самоуправления в сфере социальной защиты населения</t>
  </si>
  <si>
    <t>Субвенция на содержание ребенка в семье опекуна и приемной семье, а также вознаграждение, причитающееся приемному родителю</t>
  </si>
  <si>
    <t>Мероприятия по профилактике ВИЧ-инфекции, гепатитов В, С</t>
  </si>
  <si>
    <t>Обеспечение деятельности особо ценных объектов (учреждений) культурного наследия народов Российской Федерации</t>
  </si>
  <si>
    <t>Федеральная целевая программа "Повышение безопасности дорожного движения в 2006 - 2012 годах"</t>
  </si>
  <si>
    <t>Субсидии открытому акционерному обществу "Российские железные дороги" на компенсацию потерь в доходах, связанных с установлением исключительных тарифов на перевозку нефелинового концентрата</t>
  </si>
  <si>
    <t xml:space="preserve">Областная целевая программа "Социальное развитие села до 2012 года" </t>
  </si>
  <si>
    <t>Наименование поселения</t>
  </si>
  <si>
    <t>Направление средств материнского (семейного) капитала, ранее направленных на формирование накопительной части трудовой пенсии, на улучшение жилищных условий и получение образования ребенком (детьми)</t>
  </si>
  <si>
    <t>Подпрограмма 'Реформирование промышленного сектора уголовно-исполнительной системы и содействие трудовой занятости осужденных на 2002 – 2006 годы'</t>
  </si>
  <si>
    <t>Федеральная целевая программа "Развитие судебной системы России на 2007 - 2012 годы"</t>
  </si>
  <si>
    <t>Федеральная целевая программа 'Экология и природные ресурсы России (2002 - 2010 годы)'</t>
  </si>
  <si>
    <t>Подпрограмма 'Минерально-сырьевые ресурсы'</t>
  </si>
  <si>
    <t>Подпрограмма 'Водные ресурсы и водные объекты'</t>
  </si>
  <si>
    <t>Подпрограмма 'Водные биологические ресурсы и аквакультура'</t>
  </si>
  <si>
    <t>Подпрограмма 'Сохранение редких и исчезающих видов животных и растений'</t>
  </si>
  <si>
    <t>Подпрограмма 'Охрана озера Байкал и Байкальской природной территории'</t>
  </si>
  <si>
    <t>Подпрограмма 'Гидрометеорологическое обеспечение безопасности жизнедеятельности и рационального природопользования'</t>
  </si>
  <si>
    <t>Федеральная целевая программа "Предупреждение и борьба с социально значимыми заболеваниями на (2007 - 2011 годы)"</t>
  </si>
  <si>
    <t>Подпрограмма 'Обращение с радиоактивными отходами и отработавшими ядерными материалами, их утилизация и захоронение'</t>
  </si>
  <si>
    <t>Подпрограмма 'Безопасность атомной промышленности России'</t>
  </si>
  <si>
    <t>Подпрограмма 'Безопасность атомных электростанций и исследовательских ядерных установок'</t>
  </si>
  <si>
    <t>Подпрограмма 'Атомные электростанции и ядерные энергетические установки нового поколения с повышенной безопасностью'</t>
  </si>
  <si>
    <t>Подпрограмма 'Совершенствование системы подготовки,    переподготовки и повышения квалификации кадров'</t>
  </si>
  <si>
    <t>Подпрограмма 'Организация системы государственного учета и контроля ядерных материалов и системы государственного учета и контроля радиоактивных веществ и радиоактивных отходов'</t>
  </si>
  <si>
    <t>Подпрограмма 'Ядерная и радиационная безопасность на   предприятиях судостроительной промышленности'</t>
  </si>
  <si>
    <t>Подпрограмма 'Защита населения и территорий от последствий возможных радиационных аварий'</t>
  </si>
  <si>
    <t>Подпрограмма 'Методическое обеспечение деятельности по  защите населения и реабилитации территорий, подвергшихся радиоактивному загрязнению'</t>
  </si>
  <si>
    <t>Указ Президента Российской Федерации от 27 декабря 1999 года № 1708 "О дополнительных мерах социальной поддержки Героев Советского Союза, Героев Российской Федерации и полных кавалеров ордена Славы - участников Великой Отечественной войны 1941 - 1945 годов"</t>
  </si>
  <si>
    <t>Дополнительное пожизненное ежемесячное материальное обеспечение Героям Советского Союза, Героям Российской Федерации и полным кавалерам ордена Славы - участникам Великой Отечественной войны 1941 - 1945 годов</t>
  </si>
  <si>
    <t>Покрытие дефицита бюджета Фонда социального страхования Российской Федерации"</t>
  </si>
  <si>
    <t>Дополнительные средства на покрытие дефицитов бюджетов государственных внебюджетных фондов Российской Федерации</t>
  </si>
  <si>
    <t>Мероприятия в области государственной семейной политики</t>
  </si>
  <si>
    <t>Единовременное денежное поощрение при награждении орденом "Родительская слава"</t>
  </si>
  <si>
    <t>Премии, стипендии за выдающиеся заслуги</t>
  </si>
  <si>
    <t>Указ Президента Российской Федерации от 30 июля 2008 года № 1144 "О премии Президента Российской Федерации в области науки и инноваций для молодых ученых"</t>
  </si>
  <si>
    <t>Премия Президента Российской Федерации в области науки и инноваций для молодых ученых</t>
  </si>
  <si>
    <t>Субсидия на реализацию подпрограммы "Ярославские каникулы" областной целевой программы "Семья и дети Ярославии" в части компенсации стоимости санаторно-курортной путевки лицам, нуждающимся в санаторно-курортном лечении</t>
  </si>
  <si>
    <t>Обеспечение мероприятий по реформированию  государственной и муниципальной службы</t>
  </si>
  <si>
    <t>Подпрограмма "ВИЧ-инфекция"</t>
  </si>
  <si>
    <t>Поддержка дорожного хозяйства</t>
  </si>
  <si>
    <t>Подпрограмма "Модернизация и создание перспективных средств навигации в интересах специальных потребителей"</t>
  </si>
  <si>
    <t>Международные обязательства в сфере военно-технического сотрудничества</t>
  </si>
  <si>
    <t>Развитие подведомственных центров реабилитации Фонда социального страхования Российской Федерации</t>
  </si>
  <si>
    <t xml:space="preserve"> Федеральный горный и промышленный надзор России</t>
  </si>
  <si>
    <t xml:space="preserve"> Общеэкономические вопросы</t>
  </si>
  <si>
    <t>Администрация Никольской сельской территории</t>
  </si>
  <si>
    <t>Государственный комитет РФ по оборонному заказу при Министерстве обороны РФ</t>
  </si>
  <si>
    <t xml:space="preserve"> Федеральная служба геодезии и картографии России</t>
  </si>
  <si>
    <t>Субсидии государственным цирковым организациям</t>
  </si>
  <si>
    <t>Проведение углубленных медицинских осмотров работников, занятых на работах с вредными и (или) опасными производственными факторами</t>
  </si>
  <si>
    <t>Развитие социальной и инженерной инфраструктуры</t>
  </si>
  <si>
    <t>Обеспечение создания государственной системы изготовления, оформления и контроля паспортно-визовых документов нового поколения</t>
  </si>
  <si>
    <t>Администрация Родионовского сельского поселения</t>
  </si>
  <si>
    <t>Предупреждение и ликвидация последствий чрезвычайных ситуаций и стихийных бедствий природного и техногенного характера</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</si>
  <si>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</si>
  <si>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Субсидия на реализацию подпрограммы "Ярославские каникулы" областной целевой программы "Семья и дети Ярославии" в части организации профильных лагерей</t>
  </si>
  <si>
    <t>Ликвидация межтерриториального перекрестного субсидирования в электроэнергетике</t>
  </si>
  <si>
    <t>Управление делами Президента Российской Федерации</t>
  </si>
  <si>
    <t>Обеспечение визитов делегаций высших органов власти за рубеж</t>
  </si>
  <si>
    <t>Мероприятия по обеспечению мобилизационной готовности экономики</t>
  </si>
  <si>
    <t>Осуществление высшим исполнительным органом государственной власти Санкт-Петербурга полномочий по управлению федеральным имуществом</t>
  </si>
  <si>
    <t>Сбор, удаление отходов и очистка сточных вод</t>
  </si>
  <si>
    <t>Охрана объектов растительного и животного мира и среды их обитания</t>
  </si>
  <si>
    <t>ОБРАЗОВАНИЕ</t>
  </si>
  <si>
    <t>Департамент финансов администрации ТМР</t>
  </si>
  <si>
    <t>Выполнение Читинской областью комплекса мероприятий по развитию транспортной и социальной инфраструктуры Читинской области и Агинского Бурятского автономного округа</t>
  </si>
  <si>
    <t>Федеральная целевая программа "Комплексные меры противодействия злоупотреблению наркотиками и их незаконному обороту на 2005 - 2009 годы"</t>
  </si>
  <si>
    <t>Федеральная целевая программа "Развитие российских космодромов на 2006 - 2015 годы"</t>
  </si>
  <si>
    <t>Покрытие дефицита бюджета Пенсионного фонда Российской Федерации</t>
  </si>
  <si>
    <t>Обеспечение государственного материального резерва</t>
  </si>
  <si>
    <t>Субсидии организациям ядерно-оружейного комплекса</t>
  </si>
  <si>
    <t>Субсидии на государственную поддержку общероссийских общественных организаций инвалидов</t>
  </si>
  <si>
    <t>Субсидии отдельным общественным организациям и иным некоммерческим объединениям</t>
  </si>
  <si>
    <t>Реформирование системы оплаты труда работников федеральных бюджетных учреждений</t>
  </si>
  <si>
    <t>Администрация городского поселения Тутаев</t>
  </si>
  <si>
    <t>МУ "Отдел строительства и капитального ремонта" ТМР</t>
  </si>
  <si>
    <t>Избирательная комиссия ТМР</t>
  </si>
  <si>
    <t>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2006 - 2011 годах, на осуществление технического перевооружения</t>
  </si>
  <si>
    <t>Пособия лицам, являвшимся сотрудниками милиции, получившим телесные повреждения, исключающие возможность дальнейшего прохождения службы, а также семьям и иждивенцам сотрудников милиции, погибших (умерших) в связи с осуществлением служебной деятельности</t>
  </si>
  <si>
    <t>Постановление Верховного Совета Российской Федерации от 23 декабря 1992 года № 4202-I "Об утверждении Положения о службе в органах внутренних дел Российской Федерации и текста Присяги сотрудника органов внутренних дел Российской Федерации"</t>
  </si>
  <si>
    <t>Пособия, выплаты и компенсации лицам, уволенным со службы в органах внутренних дел с правом на пенсию, а также членам их семей</t>
  </si>
  <si>
    <t>Федеральный закон от 21 июля 1997 года № 114-ФЗ "О службе в таможенных органах Российской Федерации"</t>
  </si>
  <si>
    <t>Пособия, выплаты и компенсации лицам, уволенным со службы в таможенных органах, а также членам их семей</t>
  </si>
  <si>
    <t>Федеральный закон от 21 декабря 1994 года № 69-ФЗ "О пожарной безопасности"</t>
  </si>
  <si>
    <t>Пособия лицам, досрочно уволенным из органов федеральной противопожарной службы, и членам семей погибших (умерших) сотрудников и работников федеральной противопожарной службы</t>
  </si>
  <si>
    <t>Федеральный закон "О прокуратуре Российской Федерации"</t>
  </si>
  <si>
    <t>Компенсации лицам, являвшимся прокурорами и следователями, утратившим возможность заниматься профессиональной деятельностью, и членам семей погибших (умерших) прокуроров и следователей</t>
  </si>
  <si>
    <t>Федеральный закон от 21 июля 1997 года № 118-ФЗ "О судебных приставах"</t>
  </si>
  <si>
    <t>Компенсации лицам, являвшимся судебными приставами, утратившим возможность заниматься профессиональной деятельностью, и нетрудоспособным членам семей погибших (умерших) судебных приставов</t>
  </si>
  <si>
    <t>Таможенный кодекс Российской Федерации</t>
  </si>
  <si>
    <t>Пособия гражданам, являвшимся должностными лицами таможенных органов, утратившим возможность заниматься профессиональной деятельностью, и членам семьи и иждивенцам должностного лица таможенных органов в случае его гибели в связи с исполнением служебных обязанностей</t>
  </si>
  <si>
    <t>Федеральный закон "О беженцах"</t>
  </si>
  <si>
    <t>Пособие лицам, ходатайствующим о признании их беженцами на территории Российской Федерации, и прибывшим с ними членам их семей</t>
  </si>
  <si>
    <t>Закон Российской Федерации от 19 февраля 1993 года № 4530-I "О вынужденных переселенцах"</t>
  </si>
  <si>
    <t>Пособие лицам, ходатайствующим о признании их вынужденными переселенцами, и прибывшим с ними членам их семей</t>
  </si>
  <si>
    <t>Указ Президента Российской Федерации от 30 мая 1994 года № 1110 "О размере компенсационных выплат отдельным категориям граждан"</t>
  </si>
  <si>
    <t>Компенсационные выплаты отдельным категориям граждан</t>
  </si>
  <si>
    <t>Указ Президента Российской Федерации от 30 октября 2009 года № 1225 "О дополнительных гарантиях и компенсациях работникам органов прокуратуры Российской Федерации, осуществляющим служебную деятельность на территории Северо-Кавказского региона Российской Федерации, и членам их семей"</t>
  </si>
  <si>
    <t>Пособие детям погибших (пропавших без вести) работников органов прокуратуры</t>
  </si>
  <si>
    <t>Указ Президента Российской Федерации от 29 октября 2009 года № 1219 "О дополнительных мерах по усилению социальной защиты детей военнослужащих и сотрудников некоторых федеральных органов исполнительной власти, погибших (умерших), пропавших без вести при исполнении обязанностей военной службы (служебных обязанностей)"</t>
  </si>
  <si>
    <t>Субсидии российским организациям сельскохозяйственного и тракторного машиностроения, лесопромышленного комплекса, машиностроения для нефтегазового комплекса и станкоинструментальной промышленности и предприятиям спецметаллургии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2008 - 2011 годах на техническое перевооружение на срок до 5 лет</t>
  </si>
  <si>
    <t>Закупка работ и услуг в целях обеспечения мероприятий в рамках государственного оборонного заказа</t>
  </si>
  <si>
    <t>Закупка товаров, работ и услуг для обеспечения специальным топливом и горюче-смазочными материалами, продовольственного и вещевого обеспечения органов в сфере национальной безопасности, правоохранительной деятельности и обороны</t>
  </si>
  <si>
    <t>Обеспечение специальным топливом и горюче-смазочными материалами в рамках государственного оборонного заказа</t>
  </si>
  <si>
    <t>Обеспечение специальным топливом и горюче-смазочными материалами вне рамок государственного оборонного заказа</t>
  </si>
  <si>
    <t>Закупка товаров, работ, услуг в целях формирования государственного материального резерва</t>
  </si>
  <si>
    <t>Иные закупки товаров, работ и услуг для государственных нужд</t>
  </si>
  <si>
    <t>Закупка товаров, работ, услуг в сфере информационно-коммуникационных технологий</t>
  </si>
  <si>
    <t xml:space="preserve">Закупка товаров, работ, услуг в целях капитального ремонта государственного имущества </t>
  </si>
  <si>
    <t>Прочая закупка товаров, работ и услуг для государственных нужд</t>
  </si>
  <si>
    <t>Социальное обеспечение и иные выплаты населению</t>
  </si>
  <si>
    <t>Публичные нормативные социальные выплаты гражданам</t>
  </si>
  <si>
    <t>Пенсии, выплачиваемые по пенсионному страхованию населения</t>
  </si>
  <si>
    <t>Пенсии, выплачиваемые организациями сектора государственного управления</t>
  </si>
  <si>
    <t>Пособия и компенсации по публичным нормативным обязательствам</t>
  </si>
  <si>
    <t>Меры социальной поддержки населения по публичным нормативным обязательствам</t>
  </si>
  <si>
    <t>Социальные выплаты гражданам, кроме публичных нормативных социальных выплат</t>
  </si>
  <si>
    <t>Пособия и компенсации гражданам и иные социальные выплаты, кроме публичных нормативных обязательств</t>
  </si>
  <si>
    <t>Субсидии гражданам на приобретение жилья</t>
  </si>
  <si>
    <t>Приобретение товаров, работ, услуг в пользу граждан</t>
  </si>
  <si>
    <t xml:space="preserve">Публичные нормативные выплаты гражданам несоциального характера </t>
  </si>
  <si>
    <t>Стипендии</t>
  </si>
  <si>
    <t>Премии и гранты</t>
  </si>
  <si>
    <t>Иные выплаты населению</t>
  </si>
  <si>
    <t>Бюджетные инвестиции в объекты государственной собственности федеральным государственным учреждениям</t>
  </si>
  <si>
    <t>Бюджетные инвестиции в объекты государственной собственности казенным учреждениям вне рамок государственного оборонного заказа</t>
  </si>
  <si>
    <t>Бюджетные инвестиции в объекты государственной собственности казенным учреждениям в рамках государственного оборонного заказа</t>
  </si>
  <si>
    <t>Субсидии российским организациям автомобилестроения, в том числе их дочерним организациям, на возмещение части затрат на уплату процентов по кредитам, полученным на реализацию инвестиционных и инновационных проектов и (или) выплату купонного дохода по облигациям, выпущенным для осуществления расходов инвестиционного характера, а также на возмещение части затрат на уплату процентов по кредитам, привлеченным в 2009 - 2010 годах и обеспеченным государственными гарантиями Российской Федерации</t>
  </si>
  <si>
    <t>Субсидии открытому акционерному обществу "Газпром" на покрытие разницы между ценой приобретения газа у оператора проекта "Сахалин-2" и ценой на газ, установленной на входе в газотранспортную систему "Сахалин - Хабаровск - Владивосток", в целях его поставки энергосбытовым организациям Дальневосточного региона</t>
  </si>
  <si>
    <t>Субсидии российским организациям транспортного машиностроения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а также в международных финансовых организациях, созданных в соответствии с международными договорами, в которых участвует Российская Федерация, в 2008 - 2011 годах на технологическое перевооружение</t>
  </si>
  <si>
    <t>Возмещение недополученных доходов открытому акционерному обществу "Росагролизинг" от реализации сельскохозяйственной техники, оборудования и автомобильной техники сельскохозяйственным товаропроизводителям</t>
  </si>
  <si>
    <t>Субсидии на государственную поддержку малого и среднего предпринимательства, включая крестьянские (фермерские) хозяйства</t>
  </si>
  <si>
    <t>МЦП "Развитие жилищного строительства в ТМР ЯО на 2011 - 2015 гг" подпрограмма "Улучшения условий проживания отдельных категорий граждан, нуждающихся в социальной защите, проживающих на территории ТМР"</t>
  </si>
  <si>
    <t>Субсидии федеральным автономным учреждениям на иные цели</t>
  </si>
  <si>
    <t>Субсидии федеральным бюджетным учреждениям</t>
  </si>
  <si>
    <t>Субсидии федеральным бюджетным учреждениям на финансовое обеспечение выполнения государственного задания на оказание государственных услуг (выполнение работ)</t>
  </si>
  <si>
    <t>Субсидии федеральным бюджетным учреждениям на иные цели</t>
  </si>
  <si>
    <t>Бюджетные инвестиции федеральным государственным учреждениям</t>
  </si>
  <si>
    <t>Бюджетные инвестиции федеральным автономным учреждениям</t>
  </si>
  <si>
    <t>Бюджетные инвестиции федеральным бюджетным учреждениям</t>
  </si>
  <si>
    <t>Обеспечение мероприятий по защите российского морского судоходства и противодействия пиратству</t>
  </si>
  <si>
    <t>Обеспечение мероприятий по празднованию Победы советского народа в Великой Отечественной войне 1941-1945 годов</t>
  </si>
  <si>
    <t>Субсидии на совершенствование учебно-материальной базы Российской оборонной спортивно-технической организации – РОСТО (ДОСААФ) для подготовки граждан Российской Федерации, подлежащих призыву на военную службу, по военно-учетным специальностям</t>
  </si>
  <si>
    <t>Субсидии Общероссийской общественно-государственной организации "Добровольное общество содействия армии, авиации и флоту России"</t>
  </si>
  <si>
    <t>Промышленная утилизация и ликвидация вооружений и военной техники</t>
  </si>
  <si>
    <t>Обеспечение государственного запаса специального сырья и делящихся материалов</t>
  </si>
  <si>
    <t>ОЦП " Обеспечение территорий МО ЯО градостроительной документацией и ПЗЗ"</t>
  </si>
  <si>
    <t>Областная целевая программа "Государственная поддержка молодых семей Ярославской области в приобретении (строительстве) жилья"</t>
  </si>
  <si>
    <t>Программа "Обеспечение доступного дошкольного образования"</t>
  </si>
  <si>
    <t>Программа "Обеспечение доступного дошкольного образования" в части проведения ремонтных работ</t>
  </si>
  <si>
    <t>Областная комплексная целевая программа "Семья и дети Ярославии"</t>
  </si>
  <si>
    <t>Реализация подпрограмм "Семья", "Дети-сироты", Дети-инвалиды", "Одаренные дети"</t>
  </si>
  <si>
    <t>Подпрограмма "Ярославские каникулы" в части оздоровления и отдыха</t>
  </si>
  <si>
    <t>Подпрограмма "Ярославские каникулы" оплата стоимости наборов продуктов питания в лагерях с дневной формой пребывания</t>
  </si>
  <si>
    <t>Подпрограмма "Ярославские каникулы" профильные лагеря</t>
  </si>
  <si>
    <t>Субсидия на реализацию муниципальных программ  развития туризма и отдыха</t>
  </si>
  <si>
    <t xml:space="preserve">ОЦП "Развитие образования" </t>
  </si>
  <si>
    <t>ОЦП Развития субъектов малого и среднего предпринимательства ЯО</t>
  </si>
  <si>
    <t xml:space="preserve">ОЦП Развития субъектов малого и среднего предпринимательства ЯО в части создания бизнес-инкубаторов </t>
  </si>
  <si>
    <t>ОЦП Развития субъектов малого и среднего предпринимательства ЯО в части реализации МП развития субъектов малого и среднего предпринимательства</t>
  </si>
  <si>
    <t>ОЦП Развития субъектов малого и среднего предпринимательства ЯО в части реализации МП включенных в перечень монопрофильных муниципальных районов</t>
  </si>
  <si>
    <t>ОЦП"Патриотеческое воспитание граждан РФ"</t>
  </si>
  <si>
    <t>ОЦП "Развитие и совершенствование бытового обслуживания населения и торговли в Ярославской области" в части возмещения части затрат организациям любых форм собственности и индивидуальным предпринимателям, занимающихся доставкой товаров</t>
  </si>
  <si>
    <t>Областная целевая программа "Государственная поддержка граждан, проживающих на территории Ярославской области, в сфере ипотечного жилищного кредитования"</t>
  </si>
  <si>
    <t>Областная целевая программа "Профилактика правонарушений в Ярославской области"</t>
  </si>
  <si>
    <t>Программа"Энергоресурсосбережений"</t>
  </si>
  <si>
    <t>Программа "Энергоресурсосбережений"</t>
  </si>
  <si>
    <t>Предоставление платежей, взносов, безвозмездных перечислений субъектам международного права</t>
  </si>
  <si>
    <t>Безвозмездные перечисления субъектам международного права</t>
  </si>
  <si>
    <t xml:space="preserve"> Взносы в международные организации</t>
  </si>
  <si>
    <t>Платежи в целях обеспечения реализации соглашений с правительствами иностранных государств и международными организациями</t>
  </si>
  <si>
    <t>Резервные средства</t>
  </si>
  <si>
    <t>Специальные расходы</t>
  </si>
  <si>
    <t>Бюджетные кредиты от других бюджетов бюджетной системы Российской Федерации</t>
  </si>
  <si>
    <t>Подпрограмма "Обеспечение земельных участков коммунальной инфраструктурой в целях жилищного строительства"</t>
  </si>
  <si>
    <t>Федеральная целевая программа "Экономическое и социальное развитие Дальнего Востока и Забайкалья на период до 2013 года"</t>
  </si>
  <si>
    <t xml:space="preserve"> Судебный департамент при верховном суде РФ</t>
  </si>
  <si>
    <t>Компенсация выпадающих доходов бюджету Пенсионного фонда Российской Федерации в связи с установлением пониженных тарифов страховых взносов на обязательное пенсионное страхование</t>
  </si>
  <si>
    <t>Компенсация выпадающих доходов бюджету Фонда социального страхования Российской Федерации в связи с установлением пониженных тарифов страховых взносов</t>
  </si>
  <si>
    <t>Компенсация выпадающих доходов бюджету Федерального фонда обязательного медицинского страхования в связи с установлением пониженных тарифов страховых взносов</t>
  </si>
  <si>
    <t xml:space="preserve">Возмещение расходов, связанных с обеспечением ведения специальной части индивидуальных лицевых счетов застрахованных лиц, добровольно вступивших в правоотношения по обязательному пенсионному страхованию в целях уплаты дополнительных страховых взносов на накопительную часть трудовой пенсии </t>
  </si>
  <si>
    <t>Возмещение организациям транспорта потерь в доходах в связи с транспортным обеспечением мероприятий в период празднования 65-й годовщины Победы в Великой Отечественной войне 1941 - 1945 годов</t>
  </si>
  <si>
    <t>Финансирование затрат на оплату услуг органов (организаций), с которыми Пенсионным фондом Российской Федерации заключены соглашения о взаимном удостоверении подписей, по приему и передаче в электронной форме в Пенсионный фонд Российской Федерации заявлений застрахованных лиц о добровольном вступлении в правоотношения по обязательному пенсионному страхованию в целях уплаты дополнительных страховых взносов на накопительную часть трудовой пенсии и копий платежных документов, подтверждающих уплату дополнительных страховых взносов на накопительную часть трудовой пенсии</t>
  </si>
  <si>
    <t>Создание комплексной системы обеспечения безопасности населения на транспорте</t>
  </si>
  <si>
    <t>Государственная поддержка отдельных некоммерческих организаций</t>
  </si>
  <si>
    <t>Реализация мероприятий по празднованию 50-летия полета в космос Ю.А. Гагарина</t>
  </si>
  <si>
    <t>Софинансирование мероприятий по рекультивации территории бывшего Открытого акционерного общества "Средне-Волжский завод химикатов" (г. Чапаевск)</t>
  </si>
  <si>
    <t>Инженерно-геологические и инженерно-экологические изыскания и разработка проектно-сметной документации рекультивации территории бывшего Открытого акционерного общества "Средне-Волжский завод химикатов" (г. Чапаевск)</t>
  </si>
  <si>
    <t>Реализация мероприятий, связанных с созданием и обеспечением функционирования инновационного центра "Сколково"</t>
  </si>
  <si>
    <t>Субсидии некоммерческой организации "Фонд развития Центра разработки и коммерциализации новых технологий"</t>
  </si>
  <si>
    <t>Субсидии некоммерческой организации "Фонд развития Центра разработки и коммерциализации новых технологий" на компенсацию затрат участников проекта создания инновационного центра "Сколково" по уплате таможенных платежей</t>
  </si>
  <si>
    <t>Региональные программы модернизации здравоохранения субъектов Российской Федерации и программы модернизации федеральных государственных учреждений, оказывающих медицинскую помощь</t>
  </si>
  <si>
    <t>Программа энергосбережения и повышения энергетической эффективности на период до 2020 года</t>
  </si>
  <si>
    <t>Мероприятия, направленные на развитие федеральных автономных учреждений</t>
  </si>
  <si>
    <t>Процентные платежи по долговым обязательствам</t>
  </si>
  <si>
    <t>Фонд социального страхования РФ</t>
  </si>
  <si>
    <t>Приобретение жилья гражданами, выезжающими из районов Крайнего Севера и приравненных к ним местностей</t>
  </si>
  <si>
    <t>Проведение выборов в представительные органы муниципального образования</t>
  </si>
  <si>
    <t>Предоставление гражданам субсидий на оплату жилого помещения и коммунальных услуг</t>
  </si>
  <si>
    <t>Подпрограмма "Модернизация объектов коммунальной инфраструктуры"</t>
  </si>
  <si>
    <t>Обеспечение имеющих специальные звания сотрудников федеральных органов исполнительной власти, в которых предусмотрена служба, приравниваемая к военной, служебным и постоянным жильем</t>
  </si>
  <si>
    <t>МУЗ Тутаевская городская больница</t>
  </si>
  <si>
    <t>Школы-интернаты</t>
  </si>
  <si>
    <t>Администрация Чебаковского сельского поселения</t>
  </si>
  <si>
    <t>Субсидии на предоставление грантов Правительства Российской Федерации, выделяемых для государственной поддержки научных исследований, проводимых под руководством ведущих ученых в российских образовательных учреждениях высшего профессионального образования</t>
  </si>
  <si>
    <t>Проведение мероприятий для детей и молодежи в части реализ.ведомст.целевой программы "Патриотическое воспитание молодежи Я,О"</t>
  </si>
  <si>
    <t>Оздоровление детей в трудной жизненной ситуации</t>
  </si>
  <si>
    <t>Дистанционное образование детей-инвалидов</t>
  </si>
  <si>
    <t>Проведение противоаварийных мероприятий в зданиях государственных и муниципальных общеобразовательных учреждений</t>
  </si>
  <si>
    <t>Развитие сети национальных исследовательских университетов</t>
  </si>
  <si>
    <t>Организационно-аналитическое сопровождение мероприятий приоритетного национального проекта "Образование"</t>
  </si>
  <si>
    <t>Подготовка управленческих кадров для организаций народного хозяйства Российской Федерации</t>
  </si>
  <si>
    <t>Государственная поддержка развития инновационной инфраструктуры образовательных учреждений</t>
  </si>
  <si>
    <t>Субсидии авиационным предприятиям и организациям экспериментальной авиации на возмещение затрат при осуществлении ими поисково-спасательных операций (работ) и участии в их обеспечении</t>
  </si>
  <si>
    <t>Мероприятия по модернизации аэропортового комплекса Минеральные Воды</t>
  </si>
  <si>
    <t>Субсидии на функционирование координационного центра Россия-НАТО</t>
  </si>
  <si>
    <t>Субсидии на возмещение затрат за аэронавигационное обслуживание полетов в интересах Российской Федерации</t>
  </si>
  <si>
    <t>Обеспечение доступности воздушных перевозок пассажиров с Дальнего Востока в европейскую часть страны и в обратном направлении</t>
  </si>
  <si>
    <t>Субсидии авиационным перевозчикам для возмещения недополученных ими доходов в связи с обеспечением перевозки пассажиров, заключивших договор воздушной перевозки с авиационным перевозчиком, в отношении которого принято решение о приостановлении действия сертификата эксплуатанта</t>
  </si>
  <si>
    <t>Субсидии федеральным казенным предприятиям, расположенным в районах Крайнего Севера и приравненных к ним местностях</t>
  </si>
  <si>
    <t xml:space="preserve">Субсидии российским транспортным компаниям на возмещение части затрат на уплату процентов по кредитам, полученным в российских кредитных организациях в 2009 году и используемым на приобретение нового железнодорожного подвижного состава российского производства, а также уплату лизинговых платежей по договорам лизинга, заключенным в 2009 году с российскими лизинговыми компаниями на приобретение нового железнодорожного подвижного состава российского производства </t>
  </si>
  <si>
    <t>Доходы от продажи земельных участков, государственная собственность на которые не разграничена и которые расположены в границах поселений</t>
  </si>
  <si>
    <t>Субсидия на финансирование убытков предприятий ЖКХ в результате предоставления ЖКУ населению городского пос Тутаев</t>
  </si>
  <si>
    <t>Субсидия на реализацию ЦМП "Соц развитие ТМР на период 2007 - 2010 гг."</t>
  </si>
  <si>
    <t>Иные межбюджетные трансферты бюджетам бюджетной системы</t>
  </si>
  <si>
    <t>Областная целевая программа "Развитие сельского хозяйства, пищевой и перерабатывающей промышленности ЯО"</t>
  </si>
  <si>
    <t>Обеспечение мероприятий по капитальному ремонту многоквартирных домов за счет средств местных бюджетов в части жилых и нежилых помещений находящихся в муниципальной собственности</t>
  </si>
  <si>
    <t>Субсидии государственным корпорациям</t>
  </si>
  <si>
    <t xml:space="preserve">Субсидии Государственной корпорации </t>
  </si>
  <si>
    <t>по атомной энергии «Росатом»</t>
  </si>
  <si>
    <t>Субсидии Государственной корпорации по атомной энергии «Росатом» на выполнение возложенных на неё государственных полномочий</t>
  </si>
  <si>
    <t>Субсидии Государственной корпорации по атомной энергии "Росатом" в рамках технической защиты информации</t>
  </si>
  <si>
    <t>Имущественный взнос в Государственную корпорацию по атомной энергии "Росатом" на развитие атомного энергопромышленного комплекса</t>
  </si>
  <si>
    <t>Имущественный взнос на приобретение акций открытого акционерного общества "Атомредметзолото"</t>
  </si>
  <si>
    <t>Дополнительное ежемесячное материальное обеспечение некоторым категориям граждан Российской Федерации в связи с 60-летием Победы в Великой Отечественной войне 1941-1945 годов</t>
  </si>
  <si>
    <t>Указ Президента Российской Федерации от 1 августа 2005 года № 887 "О мерах по улучшению материального положения инвалидов вследствие военной травмы"</t>
  </si>
  <si>
    <t>Указ Президента Российской Федерации от 28 августа 2003 года № 995 "О дополнительном ежемесячном материальном обеспечении лиц, замещавших должности первых заместителей и заместителей министров Союза ССР и РСФСР, первых заместителей и заместителей председателей государственных комитетов Союза ССР и РСФСР, заместителей управляющих делами Советов Министров Союза ССР и РСФСР и заместителей председателей комитетов народного контроля Союза ССР и РСФСР"</t>
  </si>
  <si>
    <t>Закон Российской Федерации от 28 июня 1991 года № 1499-I «О медицинском страховании граждан в Российской Федерации»</t>
  </si>
  <si>
    <t>Единовременное пособие беременной жене военнослужащего, проходящего военную службу по призыву, а также ежемесячное пособие на ребенка военнослужащего, проходящего военную службу по призыву</t>
  </si>
  <si>
    <t>Субсидии государственной корпорации "Банк развития и внешнеэкономической деятельности (Внешэкономбанк)"</t>
  </si>
  <si>
    <t>Имущественный взнос в государственную корпорацию "Банк развития и внешнеэкономической деятельности (Внешэкономбанк)" на формирование фонда прямых инвестиций</t>
  </si>
  <si>
    <t>Субсидии Государственной корпорации по содействию разработке, производству и экспорту высокотехнологичной промышленной продукции "Ростехнологии"</t>
  </si>
  <si>
    <t>Имущественный взнос в Государственную корпорацию по содействию разработке, производству и экспорту высокотехнологичной промышленной продукции "Ростехнологии" для урегулирования обязательств по процентам по кредитам и кредитным линиям, привлеченным для обеспечения возможности консолидации акций открытого акционерного общества "Корпорация ВСМПО-АВИСМА"</t>
  </si>
  <si>
    <t xml:space="preserve">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"Ростехнологии" для оказания финансовой поддержки открытому акционерному обществу "АВТОВАЗ" путем предоставления беспроцентного займа </t>
  </si>
  <si>
    <t>Мероприятия в области информационно-коммуникационных и телекоммуникационных технологий для подготовки и проведения ХХVII Всемирной летней Универсиады 2013 г. в г. Казани</t>
  </si>
  <si>
    <t>Сельское хозяйство и рыболовство</t>
  </si>
  <si>
    <t>Транспорт</t>
  </si>
  <si>
    <t>Федеральная целевая программа "Создание и развитие системы мониторинга геофизической обстановки над территорией Российской Федерации на 2008-2015 годы"</t>
  </si>
  <si>
    <t>Выплаты независимым экспертам</t>
  </si>
  <si>
    <t>Комитет по земельным ресурсам и землеустройству области</t>
  </si>
  <si>
    <t>Федеральная служба по ветеринарному и фитосанитарному надзору</t>
  </si>
  <si>
    <t>Прикладные научные исследования в области охраны окружающей среды</t>
  </si>
  <si>
    <t>Начальное профессиональное образование</t>
  </si>
  <si>
    <t>Развитие сети национальных университетов и других образовательных учреждений</t>
  </si>
  <si>
    <t xml:space="preserve">Субсидии открытому акционерному обществу ""Научно-производственное объединение ""Сатурн"" (г. Рыбинск, Ярославская область) на поддержку производства в связи с обеспечением работ по изготовлению специальной продукции </t>
  </si>
  <si>
    <t>Субсидии федеральному государственному унитарному предприятию "Уфимское агрегатное предприятие "Гидравлика" на поддержку производства в связи с обеспечением работ по изготовлению специальной продукции</t>
  </si>
  <si>
    <t>Мероприятия по реализации проектов Комиссии при Президенте Российской Федерации по модернизации и технологическому развитию экономики России</t>
  </si>
  <si>
    <t xml:space="preserve">Реализация мероприятий по завершению работ по созданию специальной техники в интересах национальной обороны </t>
  </si>
  <si>
    <t>Субсидии на возмещение потерь в доходах торговых организаций при продаже новых автотранспортных средств со скидкой физическим лицам, сдавшим вышедшее из эксплуатации автотранспортное средство на утилизацию</t>
  </si>
  <si>
    <t>Организация проведения эксперимента по стимулированию приобретения новых автотранспортных средств взамен вышедших из эксплуатации и сдаваемых на утилизацию автотранспортных средств</t>
  </si>
  <si>
    <t>Возмещение затрат торговых организаций, возникших при перевозке на пункты утилизации вышедших из эксплуатации автотранспортных средств</t>
  </si>
  <si>
    <t>Субсидии открытому акционерному обществу "РОСНАНО" на возмещение расходов по оплате целевого взноса на строительство установки Европейского рентгеновского лазера на свободных электронах</t>
  </si>
  <si>
    <t>Субсидии российским организациям - экспортерам промышленной продукции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2005 - 2013 годах</t>
  </si>
  <si>
    <t>Субсидии организациям топливно-энергетического комплекса на возмещение части затрат на уплату процентов по кредитам, полученным в российских кредитных организациях в 2010 – 2011 годах, на осуществление сезонных заготовок топлива на электростанциях, включая атомные, закачку газа в подземные хранилища, проведение мероприятий по текущему ремонту энергооборудования, а также по обеспечению населения топливом</t>
  </si>
  <si>
    <t>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2010 – 2011 годах, на осуществление сезонных закупок сырья и материалов для производства товаров народного потребления и продукции производственно-технического назначения</t>
  </si>
  <si>
    <t>Приобретение жилья гражданами, уволенными с военной службы, проживающими совместно с членами их семей в Мурманской и Архангельской областях и не вставшими до 1 января 2005 года на учет в качестве нуждающихся в жилых помещениях в органах местного самоуправления по избранному месту постоянного жительства</t>
  </si>
  <si>
    <t>Федеральный закон от 27 мая 1998 года № 76-ФЗ "О статусе военнослужащих"</t>
  </si>
  <si>
    <t>Пособия, выплаты и компенсации членам семей военнослужащих, а также лицам, уволенным с военной службы без права на пенсию</t>
  </si>
  <si>
    <t>Пособия, выплаты и компенсации лицам, уволенным с военной службы с правом на пенсию, а также членам их семей</t>
  </si>
  <si>
    <t>Закон Российской Федерации от 18 апреля 1991 года № 1026-I "О милиции"</t>
  </si>
  <si>
    <t>Федеральная программа 'Реформирование государственной службы Российской Федерации (2003 – 2005 годы)'</t>
  </si>
  <si>
    <t>Федеральная целевая программа "Развитие уголовно-исполнительной системы (2007 - 2016 годы)"</t>
  </si>
  <si>
    <t>Подпрограмма 'Строительство и реконструкция следственных изоляторов и тюрем, а также строительство жилья для персонала указанных учреждений на 2002 – 2006 годы'</t>
  </si>
  <si>
    <t>Подпрограмма 'Создание Единой государственной автоматизированной системы контроля радиационной обстановки на территории Российской Федерации'</t>
  </si>
  <si>
    <t>Подпрограмма 'Снижение уровня облучения населения и техногенного загрязнения окружающей среды природными радионуклидами'</t>
  </si>
  <si>
    <t>Подпрограмма 'Организация единой государственной системы  контроля и учета индивидуальных доз облучения граждан и состояние здоровья групп риска населения, подверженных повышенным уровням радиационного воздействия'</t>
  </si>
  <si>
    <t>Подпрограмма 'Организация системы медицинского обслуживания и охраны труда работников, подверженных облучению на производстве'</t>
  </si>
  <si>
    <t>Подпрограмма 'Организация системы медицинского  обслуживания лиц из групп риска населения, подверженных повышенным уровням радиационного воздействия'</t>
  </si>
  <si>
    <t>Подпрограмма 'Оказание специализированной медицинской     помощи при ликвидации последствий радиационных аварий'</t>
  </si>
  <si>
    <t>Подпрограмма 'Средства и методы исследований и анализа воздействия ядерно- и радиационно-опасных объектов на природную среду и человека'</t>
  </si>
  <si>
    <t>Подпрограмма 'Методы анализа и обоснования безопасности ядерно- и радиационно-опасных объектов'</t>
  </si>
  <si>
    <t>Подпрограмма 'Стратегия обеспечения ядерной и радиационной безопасности России'</t>
  </si>
  <si>
    <t>Подпрограмма 'Разработка федеральных норм и правил по ядерной безопасности и радиационной безопасности (технические аспекты)'</t>
  </si>
  <si>
    <t>Подпрограмма 'Разработка федеральных норм и правил по радиационной безопасности (санитарно-гигиенические аспекты)'</t>
  </si>
  <si>
    <t>Федеральная целевая программа 'Повышение плодородия почв России на 2002 - 2005 годы'</t>
  </si>
  <si>
    <t>Федеральная целевая программа 'Международный термоядерный реактор ИТЭР' на 2002 - 2005 годы</t>
  </si>
  <si>
    <t>Федеральная целевая программа "Создание автоматизированной системы ведения государственного земельного кадастра и государственного учета объектов недвижимости (2002 - 2008 годы)"</t>
  </si>
  <si>
    <t>Подпрограмма "Создание системы кадастра недвижимости (2006 - 2012 годы)"</t>
  </si>
  <si>
    <t>Расходы  общепрограммного  характера  по  федеральной  целевой программе "Создание автоматизированной системы ведения государственного земельного кадастра и государственного учета объектов недвижимости (2002 - 2007 годы)"</t>
  </si>
  <si>
    <t>Подпрограмма "Развитие электронной компонентной базы" на 2007 - 2011 годы</t>
  </si>
  <si>
    <t>Осуществление капитального ремонта гидротехнических сооружений, находящихся в собственности субъектов Российской Федерации, муниципальной собственности, и бесхозяйных гидротехнических сооружений</t>
  </si>
  <si>
    <t>Утилизация и ликвидация вооружений</t>
  </si>
  <si>
    <t>Безвозмездные поступления</t>
  </si>
  <si>
    <t>Дома-интернаты для престарелых и инвалидов</t>
  </si>
  <si>
    <t>Учреждения по обучению инвалидов</t>
  </si>
  <si>
    <t>Поддержка туристической деятельности</t>
  </si>
  <si>
    <t>Реализация государственных функций в области социальной политики</t>
  </si>
  <si>
    <t>Содержание и обеспечение деятельности учреждения, обеспечивающего функционирование системы весового контроля автотранспортных средств</t>
  </si>
  <si>
    <t>Субсидии федеральным государственным унитарным предприятиям, находящимся в ведении Управления делами Президента Российской Федерации</t>
  </si>
  <si>
    <t>Строительство объектов за пределами территории Российской Федерации</t>
  </si>
  <si>
    <t>Подпрограмма "Артериальная гипертония"</t>
  </si>
  <si>
    <t>Государственный комитет РФ по рыболовству</t>
  </si>
  <si>
    <t>Министерство РФ по связи и информатизации</t>
  </si>
  <si>
    <t>Обеспечение граждан квалифицированной юридической помощью по назначению органов дознания, органов предварительного следствия, прокурора</t>
  </si>
  <si>
    <t>Указ Президента Российской Федерации от 21 июня 2004 года № 785 "О совершенствовании системы государственного премирования за достижения в области науки и техники, образования и культуры"</t>
  </si>
  <si>
    <t>Государственные премии Российской Федерации в области науки и техники, образования и культуры</t>
  </si>
  <si>
    <t>Субсидии российским организациям автомобилестроения и транспортного машиностроения на возмещение части затрат на уплату процентов по кредитам, полученным в 2008 - 2009 годах в российских кредитных организациях, а также в международных финансовых организациях, созданных в соответствии с международными договорами, в которых участвует Российская Федерация, направленным на технологическое перевооружение</t>
  </si>
  <si>
    <t>Субсидии на возмещение части затрат на уплату процентов по кредитам, полученным организациями лесопромышленного комплекса в российских кредитных организациях в 2010 - 2011 годах на создание межсезонных запасов древесины, сырья и топлива</t>
  </si>
  <si>
    <t xml:space="preserve">Субсидии российским лизинговым компаниям на возмещение части затрат на уплату процентов по кредитам, полученным в российских кредитных организациях в 2009 году на срок не более 5 лет для приобретения автотранспортных средств российского производства с последующей передачей их в лизинг </t>
  </si>
  <si>
    <t>Субсидии организациям оборонно-промышленного комплекса - головным исполнителям (исполнителям) государственного оборонного заказа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t>
  </si>
  <si>
    <t>МЦП "Ликвидация последствий аварии на битумной установке, расположенной в урочище Марфино ТМР"</t>
  </si>
  <si>
    <t>МП"Повышение безопасности дорожного движения на территории ТМР на 2010-2012 годы"</t>
  </si>
  <si>
    <t>Условно утвержденные расходы</t>
  </si>
  <si>
    <t>Возмещение расходов по выплате трудовых пенсий в связи с зачетом в страховой стаж не страховых периодов</t>
  </si>
  <si>
    <t>Федеральная целевая программа "Сохранение и восстановление плодородия почв земель сельскохозяйственного назначения и агроландшафтов как национального достояния России на 2006 - 2012 годы на период до 2013 года"</t>
  </si>
  <si>
    <t>Бюджетные инвестиции в объекты кап. строительства собственности муниципальных образований на переселение граждан из ветхого и аварийного жил. фонда</t>
  </si>
  <si>
    <t>Субсидии коммерческим банкам на возмещение затрат и недополученных доходов по сделкам кредитования авиакомпаний в части, не компенсируемой доходами от продажи имущества, предоставленного по договору залога в обеспечение кредита</t>
  </si>
  <si>
    <t>Оздоровление детей погибших сотрудников правоохр.органов и военнослужащих</t>
  </si>
  <si>
    <t>Подпрограмма  "Отдых, оздоровление и занятость детей"</t>
  </si>
  <si>
    <t>Подпрограмма "Ярославские каникулы" победители ежегодного конкурса соц. знач. проектов сфере организации отдыха</t>
  </si>
  <si>
    <t>ОЦП "Модернизация объектов коммунальной инфраструктуры в ЯО на 2008-2010гг" в части мероприятий по газификации,теплоснабжению,водоснабжению и водоотведению</t>
  </si>
  <si>
    <t>МП "Поддержка садоводческих, огороднических и дачных некоммерческих объединений на территории ТМР на 2009 - 2011 годы"</t>
  </si>
  <si>
    <t>Меры государственной защиты потерпевших, свидетелей и иных участников уголовного судопроизводства</t>
  </si>
  <si>
    <t>Субсидии федеральным автономным учреждениям, созданным на базе имущества, находящегося в федеральной собственности</t>
  </si>
  <si>
    <t>Субсидии федеральному автономному учреждению "25 Государственный научно-исследовательский институт химмотологии Министерства обороны Российской Федерации"</t>
  </si>
  <si>
    <t>Субсидии федеральным автономным учреждениям на финансовое обеспечение выполнения государственного задания на оказание государственных услуг (выполнение работ)</t>
  </si>
  <si>
    <t>Федеральная целевая программа "Научные и научно-педагогические кадры инновационной России" на 2009 - 2013 годы</t>
  </si>
  <si>
    <t>Федеральная целевая программа "Повышение эффективности использования и развитие ресурсного потенциала рыбохозяйственного комплекса в 2009 - 2014 годах"</t>
  </si>
  <si>
    <t>Федеральная целевая программа "Разработка, восстановление и организация производства стратегических дефицитных и импортозамещающих материалов и малотоннажной химии для вооружения, военной и специальной техники на 2009 - 2011 годы и на период до 2015 года"</t>
  </si>
  <si>
    <t>Федеральная целевая программа "Совершенствование системы комплектования должностей сержантов и солдат военнослужащими, переведенными на военную службу по контракту, и осуществление перехода к комплектованию должностей сержантов (старшин) Вооруженных Сил Российской Федерации, других войск, воинских формирований и органов, а также матросов плавсостава Военно-Морского Флота военнослужащими, проходящими военную службу по контракту (2009 - 2015 годы)"</t>
  </si>
  <si>
    <t>Федеральная целевая программа "Развитие транспортной системы России (2010 - 2015 годы)"</t>
  </si>
  <si>
    <t>Подпрограмма "Развитие экспорта транспортных услуг"</t>
  </si>
  <si>
    <t>Подпрограмма "Внутренний водный транспорт"</t>
  </si>
  <si>
    <t>Расходы общепрограммного характера по федеральной целевой программе "Развитие транспортной системы России (2010 - 2015 годы)"</t>
  </si>
  <si>
    <t>Федеральная целевая программа "Повышение устойчивости жилых домов, основных объектов и систем жизнеобеспечения в сейсмических районах Российской Федерации на 2009 - 2014 годы"</t>
  </si>
  <si>
    <t>Федеральная целевая программа "Ядерные энерготехнологии нового поколения на период 2010 - 2015 годов и на перспективу до 2020 года"</t>
  </si>
  <si>
    <t>Федеральная целевая программа "Развитие телерадиовещания в Российской Федерации на 2009 - 2015 годы"</t>
  </si>
  <si>
    <t>Федеральная целевая программа "Социально-экономическое развитие Республики Ингушетия на 2010 - 2016 годы"</t>
  </si>
  <si>
    <t>Ежемесячное пособие детям отдельных категорий военнослужащих и сотрудников некоторых федеральных органов исполнительной власти, погибших (умерших), пропавших без вести при исполнении обязанностей военной службы (служебных обязанностей)</t>
  </si>
  <si>
    <t>Указ Президента Российской Федерации от 5 июня 2003 года № 613 "О правоохранительной службе в органах по контролю за оборотом наркотических средств и психотропных веществ"</t>
  </si>
  <si>
    <t>Ежемесячные социальные пособия лицам, уволенным из органов по контролю за оборотом наркотических средств и психотропных веществ без права на пенсию</t>
  </si>
  <si>
    <t>Организация продажи арестованного имущества, а также распоряжения имуществом, обращенным в собственность государства, и иным изъятым имуществом, в том числе вещественными доказательствами</t>
  </si>
  <si>
    <t>Субсидии благотворительному фонду по восстановлению Воскресенского Ново-Иерусалимского ставропигиального мужского монастыря Русской Православной Церкви на воссоздание исторического облика монастыря</t>
  </si>
  <si>
    <t>Мероприятия по реализации комплексного проекта "Культурное наследие - остров-град Свияжск и древний Болгар"</t>
  </si>
  <si>
    <t>Оснащение общедоступных библиотек субъектов Российской Федерации, входящих в состав Северо-Кавказского Федерального округа, литературой и компьютерами с выходом в Интернет</t>
  </si>
  <si>
    <t>Подключение общедоступных библиотек Российской Федерации к сети Интернет</t>
  </si>
  <si>
    <t>Средства массовой информации</t>
  </si>
  <si>
    <t>Мероприятия в сфере средств массовой информации</t>
  </si>
  <si>
    <t>Государственная поддержка в сфере средств массовой информации</t>
  </si>
  <si>
    <t>Мероприятия в сфере культуры, кинематографии и средств массовой информации</t>
  </si>
  <si>
    <t>Субсидии Благотворительному фонду по восстановлению Воскресенского Ново-Иерусалимского ставропигиального мужского монастыря Русской Православной Церкви на воссоздание исторического облика монастыря</t>
  </si>
  <si>
    <t>Субсидии автономной некоммерческой организации "ТВ-Новости" на создание и вещание телевизионных каналов на английском, арабском и испанском языках, покрытие расходов, связанных с производством программного продукта, наполнением им телеэфира и с обеспечением мероприятий по доведению его до телезрителей, с продвижением телеканалов на российском и международном рынках телевизионных услуг, а также расходов на обеспечение международной деятельности и содержание корреспондентских пунктов</t>
  </si>
  <si>
    <t>Субсидии открытому акционерному обществу "Единая телерадиовещательная система Вооруженных Сил Российской Федерации "ЗВЕЗДА"</t>
  </si>
  <si>
    <t>Субсидии федеральному государственному унитарному предприятию «Телевизионный технический центр «Останкино» на проведение капитального ремонта инженерного оборудования и техническое перевооружение производственно - технологического оборудования</t>
  </si>
  <si>
    <t>Субсидии открытому акционерному обществу "Первый канал", открытому акционерному обществу "Телекомпания НТВ" и открытому акционерному обществу "Телерадиокомпания "Петербург" на оплату предоставленных федеральным государственным унитарным предприятием "Российская телевизионная и радиовещательная сеть" услуг по распространению и трансляции их программ в населенных пунктах с численностью населения менее 100 тысяч человек</t>
  </si>
  <si>
    <t>Субсидии федеральному государственному унитарному предприятию "Российская телевизионная и радиовещательная сеть"</t>
  </si>
  <si>
    <t>Субсидии автономной некоммерческой организации "Спортивное вещание" на освещение мероприятий, связанных с подготовкой и проведением XXVII Всемирной летней Универсиады 2013 г. в г. Казани</t>
  </si>
  <si>
    <t>Субсидии автономной некоммерческой организации «Редакция журнала «Российская Федерация сегодня», автономной некоммерческой организации «Парламентская газета</t>
  </si>
  <si>
    <t>Реализация комплексных программ поддержки развития дошкольных образовательных учреждений в субъектах Российской Федерации</t>
  </si>
  <si>
    <t>Школы - детские сады, школы начальные, неполные средние и средние</t>
  </si>
  <si>
    <t>Субсидии на возмещение части затрат по невозвращенным кредитам</t>
  </si>
  <si>
    <t>Субсидии на возмещение части затрат на уплату процентов по кредитам, предоставляемым студентам образовательных учреждений высшего профессионального образования в рамках эксперимента по государственной поддержке предоставления образовательных кредитов</t>
  </si>
  <si>
    <t>Субсидии на государственную поддержку развития кооперации российских образовательных учреждений высшего профессионального образования</t>
  </si>
  <si>
    <t>Содержание пунктов пропуска через государственную границу Российской Федерации</t>
  </si>
  <si>
    <t>Дополнительное пенсионное обеспечение (негосударственные пенсии) работников организаций по добыче (переработке) угля (горючих сланцев), подразделений военизированных аварийно-спасательных частей и шахтостроительных организаций в соответствии с Федеральным законом от 20 июня 1996 года № 81-ФЗ «О государственном регулировании в области добычи и использования угля, об особенностях социальной защиты работников организаций угольной промышленности</t>
  </si>
  <si>
    <t>Мероприятия по обеспечению функционирования и эксплуатации объектов наземной космической инфраструктуры в интересах государственных нужд</t>
  </si>
  <si>
    <t>Закупки специальной космической техники, организация запусков и управление полетами космических аппаратов</t>
  </si>
  <si>
    <t>Учреждения, обеспечивающие предоставление услуг, связанных с реструктуризацией угольной отрасли</t>
  </si>
  <si>
    <t>Повышение правовой грамотности и законопослушания населения России</t>
  </si>
  <si>
    <t>Издание за счет грантовых программ юридической литературы по правовому информированию населения и пропаганде правовых знаний</t>
  </si>
  <si>
    <t>Субсидии на возмещение части затрат на уплату процентов по кредитам, полученным на срок до пяти лет в российских кредитных организациях на приобретение племенного скота, племенного материала рыб, техники и оборудования для животноводческих комплексов и организаций, осуществляющих промышленное рыбоводство</t>
  </si>
  <si>
    <t>Субсидии на возмещение части затрат на уплату процентов организациям, осуществляющим промышленное рыбоводство, независимо от их организационно-правовых форм по инвестиционным кредитам, полученным в российских кредитных организациях в 2007-2011 годах на приобретение племенного материала рыб, техники и оборудования для промышленного рыбоводства на срок до пяти лет, на строительство, реконструкцию и модернизацию комплексов (ферм) по осуществлению промышленного рыбоводства на срок до восьми лет</t>
  </si>
  <si>
    <t>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t>
  </si>
  <si>
    <t>Учреждения, обеспечивающие предоставление услуг в области сельского хозяйства, охраны и использования объектов животного мира</t>
  </si>
  <si>
    <t>Субсидии на проведение закупочных и товарных интервенций сельскохозяйственной продукции, а также залоговых операций</t>
  </si>
  <si>
    <t>Охрана и использование охотничьих ресурсов</t>
  </si>
  <si>
    <t>Охрана и использование объектов животного мира (за исключением охотничьих ресурсов и водных биологических ресурсов)</t>
  </si>
  <si>
    <t>Учреждения, обеспечивающие предоставление услуг в области охраны сельских лесов, и лесные опытные хозяйства</t>
  </si>
  <si>
    <t>Учреждения, обеспечивающие предоставление услуг по информационно-методологическому обеспечению в области сельского хозяйства</t>
  </si>
  <si>
    <t>Государственная программа развития сельского хозяйства и регулирования рынков сельскохозяйственной продукции, сырья и продовольствия на 2008 - 2012 годы</t>
  </si>
  <si>
    <t>Мероприятия, осуществляемые в рамках Государственной программы развития сельского хозяйства и регулирования рынков сельскохозяйственной продукции, сырья и продовольствия на 2008 - 2012 годы</t>
  </si>
  <si>
    <t>ОЦП "Обеспечение муниципальных районов документацией территориального планирования"</t>
  </si>
  <si>
    <t>Субсидия на реализацию ОЦП "Комплексная программа модернизации и реформирования ЖКХ ЯО" в части мероприятий по строительству и реконструкции систем и объектов теплоснабжения и газификации</t>
  </si>
  <si>
    <t>Субсидия на реализацию ОЦП "О господдержке отдельных категорий граждан, проживающих в ЯО, по проведению ремонта жилых помещений и (или) работ, направленных на повышение уровня обеспеченности их коммунальными услугами на 2010-2013годы"</t>
  </si>
  <si>
    <t>Выплата пособий при рождении ребенка гражданам, не подлежащим обязательному социальному страхованию на случай временной нетрудоспособности и в связи с материнством</t>
  </si>
  <si>
    <t>от ____________ №________</t>
  </si>
  <si>
    <t>№</t>
  </si>
  <si>
    <t>Наименование программы</t>
  </si>
  <si>
    <t>Код ведомственной классификации</t>
  </si>
  <si>
    <t>Приложение 3</t>
  </si>
  <si>
    <t>01003</t>
  </si>
  <si>
    <t>Дотации  на выравнивание бюджетной обеспеченности поселений Ярославской области</t>
  </si>
  <si>
    <t>Дотации на выравнивание бюджетной обеспеченности  муниципальных районов Ярославской области</t>
  </si>
  <si>
    <t>Дотации на обеспечение сбалансированности бюджетов муниципальных образований Ярославской области (Тутаевский муниципальный район)</t>
  </si>
  <si>
    <t>Дотации на обеспечение сбалансированности бюджетов муниципальных образований Ярославской области (Левобережное сельское поселение)</t>
  </si>
  <si>
    <t>Субсидии бюджетам субъектов Российской Федерации и муниципальных образований (межбюджетные субсидии)</t>
  </si>
  <si>
    <t>957</t>
  </si>
  <si>
    <t>02085</t>
  </si>
  <si>
    <t>Субсидия на улучшение жилищных условий граждан, проживающих в сельской местности на территории Ярославской области, в том числе молодых семей и молодых специалистов, за счет средств областного бюджета</t>
  </si>
  <si>
    <t>958</t>
  </si>
  <si>
    <t>Субсидия на государственную поддержку материально-технической базы образовательных учреждений Ярославской области</t>
  </si>
  <si>
    <t>956</t>
  </si>
  <si>
    <t>02041</t>
  </si>
  <si>
    <t>Субсидия на компенсацию части затрат по организации внутримуниципального сообщения водным транспортом с использованием переправ</t>
  </si>
  <si>
    <t>Субсидия на оплату труда работников сферы образования</t>
  </si>
  <si>
    <t>953</t>
  </si>
  <si>
    <t>950</t>
  </si>
  <si>
    <t>Субсидия на реализацию областной целевой программы "Развитие материально-технической базы общеобразовательных учреждений Ярославской области" в части проведения модернизации пищеблоков общеобразовательных учреждений</t>
  </si>
  <si>
    <t>Субсидия на реализацию мероприятий областной целевой программы "Развитие материально-технической базы физической культуры и спорта Ярославской области" в части обустройства плоскостных спортивных сооружений в муниципальных образовательных учреждениях области</t>
  </si>
  <si>
    <t>Субсидия на реализацию областной целевой программы "Комплексная программа модернизации и реформирования ЖКХ ЯО" в части строительства и реконструкции объектов теплоснабжения и газификации</t>
  </si>
  <si>
    <t>Субсидия на реализацию областной целевой программы "Доступная среда" в сфере образования</t>
  </si>
  <si>
    <t>Субсидия на реализацию мероприятий областной целевой программы "Обеспечение безопасности граждан на водных объектах Ярославской области"</t>
  </si>
  <si>
    <t>954</t>
  </si>
  <si>
    <t>Субвенция местным бюджетам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</si>
  <si>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</si>
  <si>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адаптации учреждений социального обслуживания населения для обеспечения доступности для инвалидов и других маломобильных групп населения</t>
  </si>
  <si>
    <t>Межбюджетные трансферты на реализацию ведомственной целевой программы "Социальная поддержка населения Ярославской области"</t>
  </si>
  <si>
    <t>02999</t>
  </si>
  <si>
    <t>02078</t>
  </si>
  <si>
    <t>03015</t>
  </si>
  <si>
    <t>03003</t>
  </si>
  <si>
    <t>03033</t>
  </si>
  <si>
    <t>03020</t>
  </si>
  <si>
    <t>03053</t>
  </si>
  <si>
    <t>03026</t>
  </si>
  <si>
    <t>03004</t>
  </si>
  <si>
    <t>03001</t>
  </si>
  <si>
    <t>03022</t>
  </si>
  <si>
    <t>03024</t>
  </si>
  <si>
    <t>03027</t>
  </si>
  <si>
    <t>04025</t>
  </si>
  <si>
    <t>04999</t>
  </si>
  <si>
    <t>05013</t>
  </si>
  <si>
    <t>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</si>
  <si>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</si>
  <si>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05035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</si>
  <si>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</si>
  <si>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</si>
  <si>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06013</t>
  </si>
  <si>
    <t>Доходы от продажи земельных участков, государственная собственность на которые разграничена (за исключением земельных участков муниципальных бюджетных и автономных учреждений)</t>
  </si>
  <si>
    <t>06025</t>
  </si>
  <si>
    <t>04014</t>
  </si>
  <si>
    <t xml:space="preserve">1. Субсидия на реализацию мероприятий ОЦП "Комплексная программа модернизации и реформирования ЖКХ ЯО" в части  строительства и реконструкции объектов теплоснабжения и газификации </t>
  </si>
  <si>
    <t xml:space="preserve">Иные межбюджетные трансферты </t>
  </si>
  <si>
    <t>Межбюджетные трансферты</t>
  </si>
  <si>
    <t>Резервные фонды местных администраций</t>
  </si>
  <si>
    <t>Проведение мероприятий по повышению энергоэффективности в муниципальных районах (городских округах) в рамках реализации областной целевой программы "Энергосбережение и повышение энергоэффективности в Ярославской области"</t>
  </si>
  <si>
    <t xml:space="preserve">Обеспечение мероприятий по переселению граждан из ветхого и аварийного жилфонда за счет средств , поступивших от государственной корпорации  Фонд содействия реформированию ЖКХ </t>
  </si>
  <si>
    <t xml:space="preserve">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 поступивших от государственной корпорации  Фонда содействия реформированию ЖКХ </t>
  </si>
  <si>
    <t>Обеспечение мероприятий по капитальному ремонту многоквартирных домов и переселение граждан из аварийного жилищного фонда за счет средств бюджетов</t>
  </si>
  <si>
    <t>Обеспечение мероприятий по капитальному ремонту многоквартирных домов и переселению граждан из  аварийного жилфонда за счет средств бюджетов</t>
  </si>
  <si>
    <t>Обеспечение мероприятий по переселению граждан  из  аварийного жилищного фонда за счет средств бюджетов</t>
  </si>
  <si>
    <t xml:space="preserve">На капитальное строительство и реконструкцию объектов культурного назначения в рамках областной целевой программы "Развитие материально-технической базы учреждений культуры Ярославской области" </t>
  </si>
  <si>
    <t>Федеральная целевая программа "Развитие водохозяйственного комплекса РФ в 2012-2020 годах</t>
  </si>
  <si>
    <t>Субсидия на реализацию ОЦП "Берегоукрепление"</t>
  </si>
  <si>
    <t>Субсидия на реализацию Подпрограммы "Обеспечение жильем молодых семей" ФЦП "Жилище"</t>
  </si>
  <si>
    <t>Субсидия на реализацию мероприятий по строительству и реконструкции объектов водоснабжения и водоотведения</t>
  </si>
  <si>
    <t>Федеральная целевая программа "Обеспечение безопасности полетов воздушных судов государственной авиации Российской Федерации в 2011 - 2015 годах"</t>
  </si>
  <si>
    <t>Субсидия на реализацию мероприятий по подготовке к зиме объектов коммунального назначения</t>
  </si>
  <si>
    <t>Обеспечение видеонаблюдения, автоматического обнаружения и распознавания целей и тревожных ситуаций в режиме реального времени по видеоизображению и формирование в режиме реального времени базы данных распознанных целей</t>
  </si>
  <si>
    <t>Расходы на реализацию мероприятий по патриотическому воспитанию молодежи ЯО</t>
  </si>
  <si>
    <t>Федеральный закон от 21 декабря 1996 года № 159-ФЗ "О дополнительных гарантиях по социальной поддержке детей-сирот и детей, оставшихся без попечения родителей"</t>
  </si>
  <si>
    <t>Дотация на реализацию мероприятий, предусмотренных нормативными правовыми актами органов государственной власти, в рамках статьи 8 Закона Ярославской области от 7 октября 2008 г. №40-з "О межбюджетных отношениях"</t>
  </si>
  <si>
    <t>Компенсация расходов на содержание ребенка в дошкольной образовательной организации</t>
  </si>
  <si>
    <t>Субсидия на содержание органов местного самоуправления</t>
  </si>
  <si>
    <t>Программа "Обеспечение доступного дошкольного образования" в части мероприятий по строительству дошкольных образовательных учреждений</t>
  </si>
  <si>
    <t>Подпрограмма "Ярославские каникулы" в части компенсации стоимости санаторно-курортной путевки лицам, нуждающимся в санаторно-курортном лечении</t>
  </si>
  <si>
    <t>Оказание гос. поддержки  побед конкурса мун. модел. по сопр. семей восп. детей-инвалидов</t>
  </si>
  <si>
    <t>ОЦП "Развитие туризма и отдыха в Ярославской области"</t>
  </si>
  <si>
    <t xml:space="preserve">Областная целевая программа "Развитие материально-технической базы физической культуры и спорта Ярославской области" </t>
  </si>
  <si>
    <t>Областная целевая программа "Комплексная программа модернизации и реформирования жилищно-коммунального хозяйства"</t>
  </si>
  <si>
    <t xml:space="preserve">Региональная программа "Стимулирование развития жилищного строительства на территории Ярославской области" </t>
  </si>
  <si>
    <t>ОЦП "Обращение с твердыми бытовыми отходами на территории ЯО"</t>
  </si>
  <si>
    <t>Субсидия на реализацию мероприятий ОЦП "Обращение с твердыми бытовыми отходами на территории Ярославской области" в части модернизации инфраструктуры в сфере обращения с ТБО</t>
  </si>
  <si>
    <t>МЦП "Развитие жилищного строительства в ТМР ЯО на 2011 - 2015 гг" подпрограмма "Переселение граждан из аварийного (непригодного для проживания) жилищного фонда в ТМР"</t>
  </si>
  <si>
    <t>Прочие мероприятия, осуществляемые за счет межбюджетных трансфертов прошлых лет из федерального бюджета</t>
  </si>
  <si>
    <t>Областная целевая программа "Обеспечение безопасности граждан на водных объектах Ярославской области"</t>
  </si>
  <si>
    <t>Субсидия на реализацию мероприятий ОЦП "Обеспечение безопасности граждан на водных объектах Ярославской области"</t>
  </si>
  <si>
    <t>Программа развтия систем коммунальной инфраструктуры Тутаевского муниципального района на 2011-2015 годы с перспективой до 2030 года</t>
  </si>
  <si>
    <t>МЦП " Сохранность автомобильных дорог общего пользования на 2011-2013 годы"</t>
  </si>
  <si>
    <t>МЦП "Комплексные меры противодействия злоупотребления наркотиками и их незаконному обороту на 2012 -2014 годы"</t>
  </si>
  <si>
    <t>МЦП "Доступная среда" на 2012-2015 годы"</t>
  </si>
  <si>
    <t>Комплексная программа профилактики правонарушений и усиления борьбы с преступностью в Тутаевском муниципальном районе на 2012-2013 годы</t>
  </si>
  <si>
    <t>Программа соц. защиты населения Тутаевского муниципального района на 2011-2013 годы</t>
  </si>
  <si>
    <t>МЦП "Развитие культуры Тутаевского муниципального района на 2011-2013 годы"</t>
  </si>
  <si>
    <t>МЦП "Развитие информатизации Тутаевского муниципального района Ярославской области" на 2011-2013 годы</t>
  </si>
  <si>
    <t>МЦП "Патриотическое воспитание граждан РФ, проживающих на территории ТМР ЯО, на 2011-2013 годы"</t>
  </si>
  <si>
    <t>МЦП " Развитие информатизации Тутаевского муниципального района Ярославской области" на 2011-2013 годы</t>
  </si>
  <si>
    <t>МЦП "Повышение эффективности бюджетных расходов Тутаевского муниципального района" на 2011-2013 годы</t>
  </si>
  <si>
    <t>Областная целевая программа "Доступная среда"</t>
  </si>
  <si>
    <t>Мероприятия по реализации областной целевой программы "Доступная среда"</t>
  </si>
  <si>
    <t>Ежемесячные денежные выплаты, назначаемые в случае рождения третьего ребенка или последующих детей до достижения ребенком возраста трех лет</t>
  </si>
  <si>
    <t>Субсидия для софинансирования расходных обязательств, возникающих при выполнении полномочий органов местного самоуправления по вопросам местного значения</t>
  </si>
  <si>
    <t>Мероприятия в области коммунального хозяйства  на реализацию  Программы комплексного развития систем коммунальной инфраструктуры ТМР на 2011-2015 годы с перспективой до 2030 года</t>
  </si>
  <si>
    <t>2. Субсидия на реализацию мероприятий ОЦП "Обеспечение безопасности граждан на водных объектах Ярославской области"</t>
  </si>
  <si>
    <t>Чебаковское  сельское поселение</t>
  </si>
  <si>
    <t>4. Субсидия на компенсацию части затрат по организации внутримуниципального сообщения водным транспортом с использованием переправ</t>
  </si>
  <si>
    <t>МЦП " Развитие въездного и внутреннего туризма на территории ТМР на 2011-2015 годы"</t>
  </si>
  <si>
    <t>Областная целевая программа "Развитие материально-технической базы общеобразовательных учреждений Ярославской области"</t>
  </si>
  <si>
    <t xml:space="preserve">Областная целевая программа "Развитие материально-технической базы общеобразовательных учреждений Ярославской области" в части проведения модернизации пищеблоков общеобразовательных учреждений  </t>
  </si>
  <si>
    <t>МЦП "Развитие физической культуры и спорта в Тутаевском муниципальном районе" на 2013-2015 годы</t>
  </si>
  <si>
    <t>Субсидии некоммерческим организациям (за исключением государственных учреждений)</t>
  </si>
  <si>
    <t>МЦП "Развитие потребительского рынка ТМР" на 2012-2014 годы</t>
  </si>
  <si>
    <t>Ведомственная целевая программа "Молодежь" на 2013-2015 годы</t>
  </si>
  <si>
    <t>Ведомственная целевая программа Департамента образования Администрации Тутаевского муниципального района на 2013-2015 годы</t>
  </si>
  <si>
    <t xml:space="preserve">Ведомственная целевая программа "Социальная поддержка населения Тутаевского муниципального района" на 2013-2015 годы </t>
  </si>
  <si>
    <t>Ведомственная целевая программа "Сохранение и развитие культуры Тутаевского муниципального района" на 2013-2015 годы</t>
  </si>
  <si>
    <t>ВСЕГО</t>
  </si>
  <si>
    <t>Областная целевая программа "Развитие агропромышленного комплекса и сельский территорий Ярославской области" в части софинансирования мероприятий федеральной целевой программы "Социальное развитие села до 2013 года"</t>
  </si>
  <si>
    <t>Оказание господ. поддержки победителям конкурса проект. иннов. моделей по выявл. и поддержке одарен. детей</t>
  </si>
  <si>
    <t>МЦП "Об энергосбережении и повышении энергетической эффективности Тутаевского муниципального района на 2011-2013годы"</t>
  </si>
  <si>
    <t>МЦП "Об энергосбережении и повышении энергетической эффективности Тутаевского муниципального района на 2011-2013 годы"</t>
  </si>
  <si>
    <t>МЦП "Развитие потребительского рынка ТМР на 2012-2014 годы"</t>
  </si>
  <si>
    <t>Реализацию областной целевой программы "Доступная среда" в сфере образования</t>
  </si>
  <si>
    <t>Адаптация учреждений социального обслуживания населения для обеспечения доступности для инвалидов и других маломобильных групп населения</t>
  </si>
  <si>
    <t>2011</t>
  </si>
  <si>
    <t>2012</t>
  </si>
  <si>
    <t>2013</t>
  </si>
  <si>
    <t>2015</t>
  </si>
  <si>
    <t>2035</t>
  </si>
  <si>
    <t>2017</t>
  </si>
  <si>
    <t>2039</t>
  </si>
  <si>
    <t>2007</t>
  </si>
  <si>
    <t>2037</t>
  </si>
  <si>
    <t>2025</t>
  </si>
  <si>
    <t>2040</t>
  </si>
  <si>
    <t>2018</t>
  </si>
  <si>
    <t>2036</t>
  </si>
  <si>
    <t>2019</t>
  </si>
  <si>
    <t>2022</t>
  </si>
  <si>
    <t>2023</t>
  </si>
  <si>
    <t>2038</t>
  </si>
  <si>
    <t>2031</t>
  </si>
  <si>
    <t>3015</t>
  </si>
  <si>
    <t>3016</t>
  </si>
  <si>
    <t>3017</t>
  </si>
  <si>
    <t>03090</t>
  </si>
  <si>
    <t>3003</t>
  </si>
  <si>
    <t>3006</t>
  </si>
  <si>
    <t>3004</t>
  </si>
  <si>
    <t>3013</t>
  </si>
  <si>
    <t>3012</t>
  </si>
  <si>
    <t>3021</t>
  </si>
  <si>
    <t>3022</t>
  </si>
  <si>
    <t>3001</t>
  </si>
  <si>
    <t>3002</t>
  </si>
  <si>
    <t>3007</t>
  </si>
  <si>
    <t>3008</t>
  </si>
  <si>
    <t>3009</t>
  </si>
  <si>
    <t>3005</t>
  </si>
  <si>
    <t>3014</t>
  </si>
  <si>
    <t>3010</t>
  </si>
  <si>
    <t>3019</t>
  </si>
  <si>
    <t>4003</t>
  </si>
  <si>
    <t>4002</t>
  </si>
  <si>
    <t>4004</t>
  </si>
  <si>
    <t>Налог, взимаемый в связи с применением патентной системы налогообложения</t>
  </si>
  <si>
    <t>03021</t>
  </si>
  <si>
    <t>Субвенция на ежемесячное денежное вознаграждение за классное руководство</t>
  </si>
  <si>
    <t>2005</t>
  </si>
  <si>
    <t>Субсидия на оплату труда работников сферы культуры</t>
  </si>
  <si>
    <t>2009</t>
  </si>
  <si>
    <t>2010</t>
  </si>
  <si>
    <t xml:space="preserve">Субсидия на реализацию мероприятий областной целевой программы "Доступная среда" в сфере культуры </t>
  </si>
  <si>
    <t>2030</t>
  </si>
  <si>
    <t>Субсидия на реализацию подпрограммы "Государственная поддержка граждан, проживающих на территории Ярославской области, в сфере ипотечного кредитования"</t>
  </si>
  <si>
    <t>Субсидия на реализацию мероприятий региональной программы "Развитие водоснабжения, водоотведения и очистки сточных вод Ярославской области" в части строительства и реконструкции объектов водоснабжения и водоотведения</t>
  </si>
  <si>
    <t>05075</t>
  </si>
  <si>
    <t>Доходы от сдачи в аренду имущества, составляющего казну муниципальных районов (за исключением земельных участков)</t>
  </si>
  <si>
    <t>Субсидия на оказание (выполнение) муниципальными учреждениями услуг (работ) в сфере молодежной политики</t>
  </si>
  <si>
    <t>Субсидия на реализацию областной целевой программы "Доступная среда" в сфере молодежной политики</t>
  </si>
  <si>
    <t>Субсидия на оплату труда работников сферы молодежной политики</t>
  </si>
  <si>
    <t xml:space="preserve">Бюджетные инвестиции иным юридическим лицам </t>
  </si>
  <si>
    <t>Бюджетные инвестиции на приобретение объектов недвижимого имущества казенными учреждениями</t>
  </si>
  <si>
    <t>Муниципальная целевая программа "Развитие агропромышленного комплекса и сельских территорий ТМР" на 2013-2015 годы</t>
  </si>
  <si>
    <t>4006</t>
  </si>
  <si>
    <t>Межбюджетные трансферты на  реализацию областной целевой программы "О государственной поддержке отдельных категорий граждан, проживающих в Ярославской области, по проведению ремонта жилых помещений и (или) работ, направленных на повышение уровня обеспеченности их коммунальными услугами"</t>
  </si>
  <si>
    <t>Субсидии на осуществление капитальных вложений в объекты капитального строительства бюджетным учреждениям</t>
  </si>
  <si>
    <t>Субсидия на улучшение жилищных условий граждан, проживающих в сельской местности на территории Ярославской области, в том числе молодых семей и молодых специалистов, за счет средств областного бюджета.</t>
  </si>
  <si>
    <t>Субсидия на  улучшение жилищных условий граждан, проживающих в сельской местности на территории Ярославской области, в том числе молодых семей и молодых специалистов, за счет средств федерального бюджета</t>
  </si>
  <si>
    <t>2043</t>
  </si>
  <si>
    <t>Субсидия на частичную компенсацию расходов, связанных с выполнением полномочий органами местного самоуправления муниципальных образований по теплоснабжению</t>
  </si>
  <si>
    <t>955 01 03 01 00 00 0000 800</t>
  </si>
  <si>
    <t>955 01 03 01 00 05 0000 810</t>
  </si>
  <si>
    <t>МЦП " О социальной поддержке отдельных категорий граждан, проживающих в Тутаевском муниципальном районе, по проведению ремонта жилых помещений и (или) работ, направленных на повышение уровня обеспеченности их коммунальными услугами" на 2010-2013 годы</t>
  </si>
  <si>
    <t>Областная целевая программа "Развитие материально-технической базы физической культуры и спорта Ярославской области" в части строительства (реконструкции) спортивных объектов</t>
  </si>
  <si>
    <t>Областная целевая программа "Развитие материально-технической базы физической культуры и спорта Ярославской области" в части обустройства плоскостных спортивных сооружений в муниципальных образовательных учреждениях области</t>
  </si>
  <si>
    <t>955 01 03 00 00 00 0000 000</t>
  </si>
  <si>
    <t>Мероприятия в области коммунального хозяйства, связанные с выполнением работ   по газоснабжению поселений (газификация  левый берег)</t>
  </si>
  <si>
    <t>Субсидия на частичную компенсацию расходов юридическим лицам, оказывающим услуги теплоснабжения жилищного фонда и учреждений бюджетной сферы  в  Тутаевском  муниципальном районе</t>
  </si>
  <si>
    <t xml:space="preserve">7. Субсидия на реализацию мероприятий подпрограммы "Улучшение условий проживания отдельных категорий граждан, нуждающихся в специальной социальной защите" </t>
  </si>
  <si>
    <t>Подпрограмма "Господдержка молодых семей Ярославской области в приобретении (строительстве) жилья.</t>
  </si>
  <si>
    <t>Реализация мероприятий федеральной целевой программы "Социальное развитие села до 2013 года"</t>
  </si>
  <si>
    <t>Обеспечение мероприятий по капитальному ремонту многоквартирных домов и переселению граждан из аварийного жилищного фонда</t>
  </si>
  <si>
    <t>02088</t>
  </si>
  <si>
    <t>0004</t>
  </si>
  <si>
    <t>Субсидя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</si>
  <si>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02089</t>
  </si>
  <si>
    <t>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</si>
  <si>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02145</t>
  </si>
  <si>
    <t>Субсидия на модернизацию региональных систем общего образования</t>
  </si>
  <si>
    <t>02009</t>
  </si>
  <si>
    <t>04012</t>
  </si>
  <si>
    <t>4010</t>
  </si>
  <si>
    <t>Субсидия на реализацию мероприятий федеральной целевой программы "Социальное развитие села до 2013 года"</t>
  </si>
  <si>
    <t>2027</t>
  </si>
  <si>
    <t>Субсидия на реализацию мероприятий ведомственной целевой программы "Поддержка потребительского рынка на селе" в части возмещения части затрат организациям любых форм собственности и индивидуальным предпринимателям, занимающимся доставкой товаров в отдаленные сельские населенные пункты</t>
  </si>
  <si>
    <t>02008</t>
  </si>
  <si>
    <t>2045</t>
  </si>
  <si>
    <t>Субсидия на оснащение системами пожарной безопасности и текущий ремонт муниципальных учреждений культуры</t>
  </si>
  <si>
    <t>2044</t>
  </si>
  <si>
    <t>Субсидия на оказание государственной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t>
  </si>
  <si>
    <t>Субвенция на предоставление за счет средств областного бюджета жилых помещений по договорам социального найма детям-сиротам, детям, оставшимся без попечения родителей, лицам из числа детей-сирот и детей, оставшихся без попечения родителей</t>
  </si>
  <si>
    <t xml:space="preserve">Субсидия на реализацию муниципальных целевых программ развития субъектов малого и среднего предпринимательства в рамках областной целевой программы развития субъектов малого и среднего предпринимательства Ярославской области </t>
  </si>
  <si>
    <t xml:space="preserve">Субсидия на реализацию муниципальных программ развития субъектов малого и среднего предпринимательства монопрофильных муниципальных образований, включенных в перечень монопрофильных муниципальных образований с высокой степенью проявления кризисной ситуации в социально-экономической сфере и (или) находящихся в зоне повышенной степени риска, в рамках областной целевой программы развития субъектов малого и среднего предпринимательства Ярославской области </t>
  </si>
  <si>
    <t xml:space="preserve">Областная целевая программа "Снижение административных барьеров, оптимизация и повышение качества предоставления государственных и муниципальных услуг" </t>
  </si>
  <si>
    <t>Реализация программы развития муниципальной службы муниципальных образований Ярославской области</t>
  </si>
  <si>
    <t>8. Субсидия на обеспечение мероприятий по переселению граждан из аварийного жилищного фрнда с учетом необходимости развития малоэтажного жилищного строительства за счет средств, поступивших от государственной корпарации - Фонда содейцствия реформированию жилищно-коммунального хозяйства</t>
  </si>
  <si>
    <t>Реализация мероприятий комплекса мер по модернизации общего образования</t>
  </si>
  <si>
    <t>МЦП "Здоровое питание обучающихся образовательных учреждений Тутаевского муниципальнго района" на 2013-2015 годы</t>
  </si>
  <si>
    <t>Реализацию областной целевой программы "Доступная среда" в сфере культуры</t>
  </si>
  <si>
    <t>Реализацию областной целевой программы "Доступная среда" в сфере молодежной политики</t>
  </si>
  <si>
    <t>Программа развития муниципальной службы в Тутаевском муниципальном районе на 2013-2015 годы</t>
  </si>
  <si>
    <t>Субсидия на реализацию программ развития муниципальной службы муниципальных образований Ярославской области</t>
  </si>
  <si>
    <t xml:space="preserve">4. Субсидия на реализацию мероприятий по строительству и реконструкции объектов водоснабжения и водоотведения </t>
  </si>
  <si>
    <t>5. Субсидия на реализацию подпрограммы "Государственная поддержка  граждан, проживающих на территории ЯО, в сфере ипотечного  жилищного кредитования"</t>
  </si>
  <si>
    <t>6. Субсидия на реализацию муниципальных программ развития субъектов малого и среднего предпринимательства монопрофильных муниципальных образований, включенных в перечень монопрофильных муниципальных образований с высокой степенью проявления кризисной ситуации в социально-экономической сфере и (или) находящихсяв зоне повышенной степени риска</t>
  </si>
  <si>
    <t>Субсидия на реализацию мероприятий подпрограммы "Государственная поддержка молодых семей Ярославской области в приобретении (строительстве) жилья"</t>
  </si>
  <si>
    <t>Приложение 8</t>
  </si>
  <si>
    <t>Получение бюджетных кредитов, полученных от других бюджетов бюджетной системы Российской Федерации в валюте Российской Федерации</t>
  </si>
  <si>
    <t>Получение бюджетами муниципальных районов кредитов от других бюджетов бюджетной системы Российской Федерации в валюте Российской Федерации</t>
  </si>
  <si>
    <t>955 01 03 01 00 05 0000 710</t>
  </si>
  <si>
    <t>955 01 03 01 00 00 0000 700</t>
  </si>
  <si>
    <t>Субсидия на ликвидацию последствий чрезвычайных ситуаций, вызванных взрывом бытового газа</t>
  </si>
  <si>
    <t>Субсидия на реализацию муниципальных программ повышения эффективности бюджетных расходов</t>
  </si>
  <si>
    <t>2049</t>
  </si>
  <si>
    <t>2048</t>
  </si>
  <si>
    <t>9. Субсидия на обеспечение мероприятий по переселению грааждан из аварийного жилищного фрнда с учетом необходимости развития малоэтажного жилищного строительства за счет средств областного бюджета</t>
  </si>
  <si>
    <t>10. Субсидия на проведение мероприятий по повышению энергоэффективности в муниципальных районах(городских округах) в рамках реализации ОЦП "Энергосбережение и повышение энергоэффективности в ЯО"</t>
  </si>
  <si>
    <t>2032</t>
  </si>
  <si>
    <t>Субсидия на реализацию мероприятий областной целевой программы "Развитие правовой грамотности и правосознания граждан на территории Ярославской области" в части создания пунктов оказания бесплатной юридической помощи</t>
  </si>
  <si>
    <t>2033</t>
  </si>
  <si>
    <t>Субсидия на реализацию мероприятий областной целевой программы "Развитие правовой грамотности и правосознания граждан на территории Ярославской области" на оказание поддержки центрам правовой информации</t>
  </si>
  <si>
    <t>2050</t>
  </si>
  <si>
    <t>Субсидия на оказание государственной поддержки победителям ежегодного смотра-конкурса на лучшую организации работы в сфере патриотического воспитания в Ярославской области</t>
  </si>
  <si>
    <t>Областная целевая программа "Развитие правовой грамотности и правосознания граждан на территории Ярославской области"</t>
  </si>
  <si>
    <t>Поддержка жилищного хозяйства</t>
  </si>
  <si>
    <t>11. Субсидия на ликвидацию последствий чрезвы ситуаций, вызванных взрывом бытового газа</t>
  </si>
  <si>
    <t xml:space="preserve">Региональная программа "Повышение эффективности бюджетных расходов Ярославской области " </t>
  </si>
  <si>
    <t>Областной целевой программы "Развитие материально-технической базы физической культуры и спорта Ярославской области" в части обустройства плоскостных спортивных сооружений в муниципальных образованиях области</t>
  </si>
  <si>
    <t>0001</t>
  </si>
  <si>
    <t xml:space="preserve">Субсидия на обеспечение мероприятий по капитальному ремонту многоквартирных домов за счет средств областного бюджета </t>
  </si>
  <si>
    <t xml:space="preserve">                                                                                                                                                                                       руб.</t>
  </si>
  <si>
    <t>Виды заимствований</t>
  </si>
  <si>
    <t>2013 год</t>
  </si>
  <si>
    <r>
      <t xml:space="preserve">1. </t>
    </r>
    <r>
      <rPr>
        <b/>
        <sz val="12"/>
        <rFont val="Times New Roman"/>
        <family val="1"/>
        <charset val="204"/>
      </rPr>
      <t>Кредиты кредитных организаций</t>
    </r>
  </si>
  <si>
    <t xml:space="preserve">Получение кредитов </t>
  </si>
  <si>
    <t>Погашение кредитов</t>
  </si>
  <si>
    <t>2. Бюджетные кредиты</t>
  </si>
  <si>
    <t xml:space="preserve">          Получение кредитов</t>
  </si>
  <si>
    <t xml:space="preserve">3. Итого кредиты </t>
  </si>
  <si>
    <r>
      <t xml:space="preserve">        </t>
    </r>
    <r>
      <rPr>
        <sz val="12"/>
        <rFont val="Times New Roman"/>
        <family val="1"/>
        <charset val="204"/>
      </rPr>
      <t>Получение</t>
    </r>
  </si>
  <si>
    <t xml:space="preserve">        Погашение</t>
  </si>
  <si>
    <t>в том числе сумма, направляемая на покрытие дефицита бюджета</t>
  </si>
  <si>
    <t xml:space="preserve">                                                                                                                                                                                      руб.</t>
  </si>
  <si>
    <t>Сумма (руб.)</t>
  </si>
  <si>
    <t>%</t>
  </si>
  <si>
    <r>
      <t xml:space="preserve">1 </t>
    </r>
    <r>
      <rPr>
        <sz val="12"/>
        <rFont val="Times New Roman"/>
        <family val="1"/>
        <charset val="204"/>
      </rPr>
      <t>Кредиты кредитных организаций</t>
    </r>
  </si>
  <si>
    <t>2 Бюджетные кредиты</t>
  </si>
  <si>
    <t xml:space="preserve">3 Муниципальные гарантии </t>
  </si>
  <si>
    <t>Итого объем муниципального долга</t>
  </si>
  <si>
    <t>2051</t>
  </si>
  <si>
    <t>Субсидия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</si>
  <si>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 xml:space="preserve">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органами власти другого уровня </t>
  </si>
  <si>
    <t>Приложение 6</t>
  </si>
  <si>
    <t>Реализация муниципальной программы "Повышение эффективности бюджетных расходов"</t>
  </si>
  <si>
    <t>02204</t>
  </si>
  <si>
    <t>Субсидия на модернизацию региональных систем дошкольного образования</t>
  </si>
  <si>
    <t>2001</t>
  </si>
  <si>
    <t>Субсидия на реализацию муниципальных программ развития туризма и отдыха</t>
  </si>
  <si>
    <t>02150</t>
  </si>
  <si>
    <t>Субсидия на реализацию программы энергосбережения и повышения энергетической эффективности на период до 2020 года</t>
  </si>
  <si>
    <t>Мероприятия в области коммунального хозяйства, связанные с выполнением работ по газификации пос. Константиновский</t>
  </si>
  <si>
    <t>Модернизация региональных  систем  дошкольного образования</t>
  </si>
  <si>
    <t xml:space="preserve">Мероприятия по строительству и реконструкции дошкольных образовательных учреждений </t>
  </si>
  <si>
    <t>Приобретение оборудования для оснащения дополнительных мест в дошкольных образовательных организациях</t>
  </si>
  <si>
    <t xml:space="preserve">Прочие  безвозмездные   поступления   от                                   других бюджетов бюджетной системы
</t>
  </si>
  <si>
    <t>Межбюджетные трансферты на софинансирование  региональной программы "Социальная поддержка пожилых граждан Ярославской области" за счет средств Пенсионного Фонда Российской Федерации</t>
  </si>
  <si>
    <t xml:space="preserve">Прочие безвозмездные поступления от                                 бюджета Пенсионного фонда Российской                                Федерации
</t>
  </si>
  <si>
    <t>09071</t>
  </si>
  <si>
    <t>09000</t>
  </si>
  <si>
    <t>5001</t>
  </si>
  <si>
    <t>12. Субсидия на реализацию мероприятий подпрограммы " Государственная поддержка молодых семей Ярославской области в приобретении (строительстве) жилья"</t>
  </si>
  <si>
    <t>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пенсионерамсоциального обслуживания населения и оказанием адресной социальной помощи неработающим пенсионерам</t>
  </si>
  <si>
    <t>Софинансирование  региональной программы "Социальная поддержка пожилых граждан Ярославской области" за счет средств Пенсионного Фонда Российской Федерации</t>
  </si>
  <si>
    <t>02051</t>
  </si>
  <si>
    <t>Субсидии бюджетам муниципальных районов на реализацию федеральных целевых программ</t>
  </si>
  <si>
    <t>МЦП "Развитие субъектов малого и среднего предпринимательства Тутаевского муниципального района на 2013-2015 годы"</t>
  </si>
  <si>
    <t>6-я редакция</t>
  </si>
  <si>
    <t>01999</t>
  </si>
  <si>
    <t>Прочие дотации бюджетам муниципальных районов (дотация на содействие улучшению значений показателей эффективности деятельности органов местного самоуправления муниципальных образований Ярославской области)</t>
  </si>
  <si>
    <t>Малый бизнес и предпринимательство</t>
  </si>
  <si>
    <t>Субсидия на реализацию муниципальных целевых программ развития субъектов малого и среднего предпринимательства в части федерального бюджета</t>
  </si>
  <si>
    <t>Субсидия на реализацию муниципальных целевых программ развития субъектов малого и среднего предпринимательства, включенных в перечень монопрофильных муниципальных районов с высокой степенью проявления кризисной ситуации в социально-экономической сфере и (или) находящихся в зоне повышенной степени риска в части средств федерального бюджета</t>
  </si>
  <si>
    <t>Проведение мероприятий по повышению энергоэффективности в муниципальных районах (городских округах) в рамках реализации областной целевой программы "Энергосбережение и повышение энергоэффективности в Ярославской области" за счет федеральных средств</t>
  </si>
  <si>
    <t>ОЦП "Развитие органов местного самоуправления на территории Ярославской области"</t>
  </si>
  <si>
    <t>Дотации на содействие улучшению показателей эффективности деятельности органов местного самоуправления  муниципальных образований Ярославской области</t>
  </si>
  <si>
    <t>ОЦП "Развитие агропромышленного комплекса и сельских территорий ЯО" в части финансирования мероприятий за счет средств областного бюджета</t>
  </si>
  <si>
    <t>03011</t>
  </si>
  <si>
    <t>Субвенция на государственные единовременные пособия и ежемесячные денежные компенсации гражданам при возникновении поствакцинальных осложнений</t>
  </si>
  <si>
    <t>04041</t>
  </si>
  <si>
    <t>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</si>
  <si>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04052</t>
  </si>
  <si>
    <t>Межбюджетные трансферты на государственную поддержку муниципальных учреждений культуры, находящихся на территориях сельских поселений</t>
  </si>
  <si>
    <t>04053</t>
  </si>
  <si>
    <t>Межбюджетные трансферты на государственную поддержку лучших работников муниципальных учреждений культуры, находящихся на территориях сельских поселений</t>
  </si>
  <si>
    <t>3023</t>
  </si>
  <si>
    <t>Субвенция на реализацию отдельных полномочий в сфере поддержки сельскохозяйственного производства в части организационных мероприятий в рамках предоставления субсидий сельскохозяйственным производителям</t>
  </si>
  <si>
    <t>Региональные адресные программы по переселению граждан из аварийного жилищного фонда Ярославской области</t>
  </si>
  <si>
    <t>Артемьевское  сельское поселение</t>
  </si>
  <si>
    <t>Субсидия на обеспечение мероприятий по переселению граждан из аварийного ЖФ с учетом необходимости развития малоэтажного жилищного строительства на приобретение жилых помещений, площадь которых больше площади занимаемых помещений, за счет средств областного бюджета</t>
  </si>
  <si>
    <t>Приложение 7</t>
  </si>
  <si>
    <t>Приложение 9</t>
  </si>
  <si>
    <t xml:space="preserve">МАП по проведению капитального ремонта многоквартирных домов на территории Тутаевского муниципального района на 2013 год </t>
  </si>
  <si>
    <t>МЦП "Развитие жилищного строительства в ТМР на 2011-2015годы"</t>
  </si>
  <si>
    <t>Программа комплексного развития коммунальной инфраструктуры Тутаевского муниципального района на 2011-2015 годы</t>
  </si>
  <si>
    <t>МЦП "Развитие водоснабжения, водоотведения и очистки сточных вод" на территрии Тутаевского муниципального района на 2012-2017 годы</t>
  </si>
  <si>
    <t>Исполнено, руб.</t>
  </si>
  <si>
    <t xml:space="preserve"> Исполнение доходов бюджета Тутаевского муниципального района за 2013 год  в соответствии с классификацией доходов бюджетов Российской Федерации</t>
  </si>
  <si>
    <t>Исполнение расходов бюджета Тутаевского муниципального района по разделам и подразделам классификации расходов бюджетов Российской Федерации за 2013 год</t>
  </si>
  <si>
    <t>Исполнение источников внутреннего финансирования дефицита                                                                                                                                бюджета Тутаевского муниципального района за 2013 год</t>
  </si>
  <si>
    <t>Исполнение Программы</t>
  </si>
  <si>
    <t xml:space="preserve">муниципальных внутренних заимствований Тутаевского муниципального района за 2013 год </t>
  </si>
  <si>
    <t>1. Муниципальные внутренние заимствования</t>
  </si>
  <si>
    <t xml:space="preserve">2. Информация о фактических размерах </t>
  </si>
  <si>
    <t>2. Фактический объем муниципального долга на 01.01.2014</t>
  </si>
  <si>
    <t>3.Фактический объем расходов на обслуживание муниципального долга</t>
  </si>
  <si>
    <t>4. Фактический объем муниципальных заимствований</t>
  </si>
  <si>
    <t>5. Фактический объем предоставляемых муниципальных гарантий</t>
  </si>
  <si>
    <t>Утвержденный план</t>
  </si>
  <si>
    <t>План</t>
  </si>
  <si>
    <t>1. Дотация на выравнивание бюджетной обеспеченности поселений Тутаевского муниципального района</t>
  </si>
  <si>
    <t>в том числе:  из районного фонда финансовой поддержки поселений</t>
  </si>
  <si>
    <t>2. Дотация на обеспечение сбалансированности бюджетов поселений Тутаевского муниципального района</t>
  </si>
  <si>
    <t>1. Субвенция на осуществление первичного воинского учета на территориях, где отсутствуют военные комиссариаты</t>
  </si>
  <si>
    <t>1. Межбюджетные трансферты  на реализацию ОЦП "О государственной поддержке отдельных категорий граждан, проживающих в Ярославской области по проведению ремонта жилых помещений и (или) работ, направленных на повышение уровня обеспеченности их коммунальными услугами"</t>
  </si>
  <si>
    <t>2. Межбюджетные трансферты, передаваемые бюджетам поселений для компенсации дополнительных расходов, возникающих в результате решений, принятых оганами власти другого уровня</t>
  </si>
  <si>
    <t>2.1 МБТ на приобретение оборудования для городошной площадки на территории детского парка</t>
  </si>
  <si>
    <t>2.2 МБТ на приобретение детского городка для установки в с. Савинское</t>
  </si>
  <si>
    <t xml:space="preserve">Левобережное сельское поселение </t>
  </si>
  <si>
    <t>2.3 МБТ на приобретение детского городка</t>
  </si>
  <si>
    <t xml:space="preserve">Артемьевское сельское поселение </t>
  </si>
  <si>
    <t>2.4  МБТ на приобретение детской  площадки</t>
  </si>
  <si>
    <t>Приложение 10</t>
  </si>
  <si>
    <t>Приложение 11</t>
  </si>
  <si>
    <t>3. Информация об объеме и структуре муниципального долга Тутаевского муниципального района по состоянию на 01.01.2014</t>
  </si>
  <si>
    <t>Приложение 5</t>
  </si>
  <si>
    <t>Исполнение ведомственной структуры расходов бюджета Тутаевского муниципального района за 2013 год</t>
  </si>
  <si>
    <t>Распределение дотаций бюджетам поселений Тутаевского муниципального района  за 2013 год</t>
  </si>
  <si>
    <t>Распределение субсидий бюджетам поселений Тутаевского муниципального района за 2013 год</t>
  </si>
  <si>
    <t>Распределение субвенций бюджетам поселений Тутаевского муниципального района за 2013 год</t>
  </si>
  <si>
    <t>Распределение иных межбюджетных трансфертов  бюджетам поселений Тутаевского муниципального района за 2013 год</t>
  </si>
  <si>
    <t>Исполнение муниципальных целевых программ за 2013 год</t>
  </si>
  <si>
    <t xml:space="preserve">Исполнение ведомственных целевых программ  за 2013 год </t>
  </si>
  <si>
    <t>13</t>
  </si>
  <si>
    <t>Доходы от оказания платных услуг (работ) и компенсации затрат государства</t>
  </si>
  <si>
    <t>02077</t>
  </si>
  <si>
    <t>Субсидии бюджетам муниципальных районов на бюджетные инвестиции в объекты капитального строительства собственности муниципальных образований</t>
  </si>
  <si>
    <t>18</t>
  </si>
  <si>
    <t>19</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</si>
  <si>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</si>
  <si>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Взврат остатков субсидий,субвенций и иных межбюджетных трансфертов, имеющих целевое назначение, прошлых лет</t>
  </si>
  <si>
    <t>13. Субсидия на реализацию мероприятий по переселению граждан из ветхого и аварийного жилищного фонда за счет средств местного бюджета</t>
  </si>
  <si>
    <t>Количество штатных единиц, чел.</t>
  </si>
  <si>
    <t>Муниципальные служащие органов местного самоуправления</t>
  </si>
  <si>
    <t>Работники муниципальных учреждений</t>
  </si>
  <si>
    <t>Всего</t>
  </si>
  <si>
    <t>в том числе:</t>
  </si>
  <si>
    <t xml:space="preserve">  -на оказание материальной помощи пострадавшим от пожара</t>
  </si>
  <si>
    <t xml:space="preserve">   -на приобретение, погрузку и доставку угля для Никольской общеобразовательной школы и средней общеобразовательной школы №5</t>
  </si>
  <si>
    <t xml:space="preserve">  -на проведение работ по отбору и анализу воды, почвы и воздуха на границе полигона захоронения ТБО</t>
  </si>
  <si>
    <t xml:space="preserve">  -на ремонт теплотрассы детского дошкольного учреждения №14 "Сказка"</t>
  </si>
  <si>
    <t xml:space="preserve">  -на расчистку кровель от снега муниципальных учреждений образования</t>
  </si>
  <si>
    <t xml:space="preserve">  -выпиловка деревьев находящихся на территории муниципальных учреждений культуры и образования</t>
  </si>
  <si>
    <t xml:space="preserve">  -гидродинамическая промывка канализационных труб по адресу:г. Тутаев ул. Моторостроителей, ул. Советская</t>
  </si>
  <si>
    <t xml:space="preserve"> -ремонт стены гаража МУ "Центр культуры и туризма "Романов-Борисоглебск"</t>
  </si>
  <si>
    <t xml:space="preserve"> -на ремонт кровли Константиновского СКК</t>
  </si>
  <si>
    <t xml:space="preserve">  -Артемьевскому ЖКХ на приобретение глубинного насоса, водонагревателей, использование механизмов и спецматериалов при устранении аварии</t>
  </si>
  <si>
    <t>Сведения о численности муниципальных служащих органов местного самоуправления, работников муниципальных учреждений, фактические затраты на их денежное содержание  по Тутаевскому муниципальному району за 2013 год</t>
  </si>
  <si>
    <t>Затраты на денежное содержание за  2013 год, руб.</t>
  </si>
  <si>
    <t>Исполнено  за  2013 год, руб.</t>
  </si>
  <si>
    <t>О Т Ч Е Т                                                                                                                                                  о расходовании средств резервного фонда Администрации Тутаевского муниципального района за   2013 год</t>
  </si>
</sst>
</file>

<file path=xl/styles.xml><?xml version="1.0" encoding="utf-8"?>
<styleSheet xmlns="http://schemas.openxmlformats.org/spreadsheetml/2006/main">
  <numFmts count="9">
    <numFmt numFmtId="44" formatCode="_-* #,##0.00&quot;р.&quot;_-;\-* #,##0.00&quot;р.&quot;_-;_-* &quot;-&quot;??&quot;р.&quot;_-;_-@_-"/>
    <numFmt numFmtId="43" formatCode="_-* #,##0.00_р_._-;\-* #,##0.00_р_._-;_-* &quot;-&quot;??_р_._-;_-@_-"/>
    <numFmt numFmtId="164" formatCode="#,##0_р_."/>
    <numFmt numFmtId="165" formatCode=";;"/>
    <numFmt numFmtId="166" formatCode="0000"/>
    <numFmt numFmtId="167" formatCode="000"/>
    <numFmt numFmtId="168" formatCode="0000000"/>
    <numFmt numFmtId="169" formatCode="_-* #,##0_р_._-;\-* #,##0_р_._-;_-* &quot;-&quot;??_р_._-;_-@_-"/>
    <numFmt numFmtId="170" formatCode="0.0%"/>
  </numFmts>
  <fonts count="41">
    <font>
      <sz val="10"/>
      <name val="Arial Cyr"/>
      <charset val="204"/>
    </font>
    <font>
      <sz val="10"/>
      <name val="Arial Cyr"/>
      <charset val="204"/>
    </font>
    <font>
      <sz val="12"/>
      <name val="Times New Roman"/>
      <family val="1"/>
      <charset val="204"/>
    </font>
    <font>
      <b/>
      <sz val="12"/>
      <name val="Times New Roman"/>
      <family val="1"/>
      <charset val="204"/>
    </font>
    <font>
      <i/>
      <sz val="12"/>
      <name val="Times New Roman"/>
      <family val="1"/>
      <charset val="204"/>
    </font>
    <font>
      <sz val="12"/>
      <name val="Arial Cyr"/>
      <charset val="204"/>
    </font>
    <font>
      <sz val="12"/>
      <color indexed="8"/>
      <name val="Times New Roman"/>
      <family val="1"/>
    </font>
    <font>
      <b/>
      <sz val="12"/>
      <color indexed="8"/>
      <name val="Times New Roman"/>
      <family val="1"/>
    </font>
    <font>
      <b/>
      <sz val="12"/>
      <name val="Times New Roman"/>
      <family val="1"/>
    </font>
    <font>
      <sz val="12"/>
      <name val="Times New Roman"/>
      <family val="1"/>
    </font>
    <font>
      <b/>
      <sz val="14"/>
      <name val="Times New Roman"/>
      <family val="1"/>
    </font>
    <font>
      <b/>
      <sz val="12"/>
      <name val="Arial Cyr"/>
      <charset val="204"/>
    </font>
    <font>
      <sz val="12"/>
      <name val="Times New Roman Cyr"/>
      <family val="1"/>
      <charset val="204"/>
    </font>
    <font>
      <b/>
      <i/>
      <sz val="12"/>
      <name val="Times New Roman Cyr"/>
      <family val="1"/>
      <charset val="204"/>
    </font>
    <font>
      <b/>
      <sz val="12"/>
      <name val="Times New Roman Cyr"/>
      <family val="1"/>
      <charset val="204"/>
    </font>
    <font>
      <b/>
      <sz val="12"/>
      <name val="Times New Roman Cyr"/>
      <charset val="204"/>
    </font>
    <font>
      <i/>
      <sz val="12"/>
      <name val="Times New Roman Cyr"/>
      <family val="1"/>
      <charset val="204"/>
    </font>
    <font>
      <sz val="12"/>
      <name val="Times New Roman CYR"/>
      <charset val="204"/>
    </font>
    <font>
      <b/>
      <sz val="10"/>
      <name val="Times New Roman"/>
      <family val="1"/>
      <charset val="204"/>
    </font>
    <font>
      <sz val="10"/>
      <name val="Times New Roman"/>
      <family val="1"/>
      <charset val="204"/>
    </font>
    <font>
      <b/>
      <sz val="10"/>
      <color indexed="8"/>
      <name val="Times New Roman"/>
      <family val="1"/>
      <charset val="204"/>
    </font>
    <font>
      <sz val="10"/>
      <color indexed="8"/>
      <name val="Times New Roman"/>
      <family val="1"/>
      <charset val="204"/>
    </font>
    <font>
      <sz val="12"/>
      <color indexed="8"/>
      <name val="Times New Roman"/>
      <family val="1"/>
      <charset val="204"/>
    </font>
    <font>
      <b/>
      <sz val="12"/>
      <name val="Arial Cyr"/>
      <family val="2"/>
      <charset val="204"/>
    </font>
    <font>
      <sz val="10"/>
      <color indexed="72"/>
      <name val="Arial"/>
      <family val="2"/>
      <charset val="204"/>
    </font>
    <font>
      <b/>
      <sz val="10"/>
      <color indexed="72"/>
      <name val="Arial"/>
      <family val="2"/>
      <charset val="204"/>
    </font>
    <font>
      <b/>
      <sz val="12"/>
      <color indexed="8"/>
      <name val="Times New Roman"/>
      <family val="1"/>
      <charset val="204"/>
    </font>
    <font>
      <sz val="12"/>
      <name val="Times New Roman"/>
      <family val="1"/>
      <charset val="204"/>
    </font>
    <font>
      <sz val="8"/>
      <name val="Arial Cyr"/>
      <charset val="204"/>
    </font>
    <font>
      <sz val="10"/>
      <color indexed="8"/>
      <name val="Times New Roman"/>
      <family val="1"/>
      <charset val="204"/>
    </font>
    <font>
      <b/>
      <sz val="14"/>
      <name val="Times New Roman"/>
      <family val="1"/>
      <charset val="204"/>
    </font>
    <font>
      <sz val="10"/>
      <name val="Arial"/>
      <family val="2"/>
      <charset val="204"/>
    </font>
    <font>
      <b/>
      <sz val="12"/>
      <color rgb="FF000000"/>
      <name val="Times New Roman"/>
      <family val="1"/>
      <charset val="204"/>
    </font>
    <font>
      <sz val="12"/>
      <color rgb="FF000000"/>
      <name val="Times New Roman"/>
      <family val="1"/>
      <charset val="204"/>
    </font>
    <font>
      <sz val="12"/>
      <color indexed="72"/>
      <name val="Times New Roman"/>
      <family val="1"/>
      <charset val="204"/>
    </font>
    <font>
      <b/>
      <sz val="12"/>
      <color indexed="72"/>
      <name val="Times New Roman"/>
      <family val="1"/>
      <charset val="204"/>
    </font>
    <font>
      <b/>
      <i/>
      <sz val="12"/>
      <name val="Times New Roman"/>
      <family val="1"/>
      <charset val="204"/>
    </font>
    <font>
      <sz val="12"/>
      <color indexed="72"/>
      <name val="Times New Roman"/>
      <family val="1"/>
    </font>
    <font>
      <b/>
      <sz val="12"/>
      <color indexed="72"/>
      <name val="Times New Roman"/>
      <family val="1"/>
    </font>
    <font>
      <b/>
      <sz val="10"/>
      <name val="Arial Cyr"/>
      <charset val="204"/>
    </font>
    <font>
      <b/>
      <sz val="10"/>
      <name val="Arial"/>
      <family val="2"/>
      <charset val="204"/>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0.34998626667073579"/>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8"/>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8"/>
      </bottom>
      <diagonal/>
    </border>
  </borders>
  <cellStyleXfs count="5">
    <xf numFmtId="0" fontId="0" fillId="0" borderId="0"/>
    <xf numFmtId="44" fontId="1" fillId="0" borderId="0" applyFont="0" applyFill="0" applyBorder="0" applyAlignment="0" applyProtection="0"/>
    <xf numFmtId="0" fontId="27" fillId="0" borderId="0"/>
    <xf numFmtId="43" fontId="1" fillId="0" borderId="0" applyFont="0" applyFill="0" applyBorder="0" applyAlignment="0" applyProtection="0"/>
    <xf numFmtId="0" fontId="1" fillId="0" borderId="0"/>
  </cellStyleXfs>
  <cellXfs count="443">
    <xf numFmtId="0" fontId="0" fillId="0" borderId="0" xfId="0"/>
    <xf numFmtId="0" fontId="5" fillId="0" borderId="0" xfId="0" applyFont="1"/>
    <xf numFmtId="0" fontId="7" fillId="0" borderId="1" xfId="0" applyFont="1" applyBorder="1" applyAlignment="1">
      <alignment horizontal="left" vertical="top" wrapText="1"/>
    </xf>
    <xf numFmtId="0" fontId="6" fillId="0" borderId="1" xfId="0" applyFont="1" applyBorder="1" applyAlignment="1">
      <alignment horizontal="left" vertical="top" wrapText="1"/>
    </xf>
    <xf numFmtId="0" fontId="9" fillId="0" borderId="0" xfId="0" applyFont="1"/>
    <xf numFmtId="0" fontId="8" fillId="0" borderId="0" xfId="0" applyFont="1"/>
    <xf numFmtId="0" fontId="10" fillId="0" borderId="0" xfId="0" applyFont="1" applyFill="1" applyAlignment="1">
      <alignment horizontal="center" vertical="center" wrapText="1"/>
    </xf>
    <xf numFmtId="0" fontId="11" fillId="0" borderId="0" xfId="0" applyFont="1"/>
    <xf numFmtId="0" fontId="2" fillId="0" borderId="1" xfId="0" applyFont="1" applyBorder="1" applyAlignment="1">
      <alignment horizontal="left" vertical="top" wrapText="1"/>
    </xf>
    <xf numFmtId="0" fontId="9" fillId="0" borderId="0" xfId="0" applyFont="1" applyAlignment="1">
      <alignment horizontal="right" wrapText="1"/>
    </xf>
    <xf numFmtId="0" fontId="9" fillId="0" borderId="0" xfId="0" applyFont="1" applyAlignment="1">
      <alignment wrapText="1"/>
    </xf>
    <xf numFmtId="49" fontId="9" fillId="0" borderId="0" xfId="0" applyNumberFormat="1" applyFont="1" applyAlignment="1">
      <alignment horizontal="right" wrapText="1"/>
    </xf>
    <xf numFmtId="49" fontId="9" fillId="0" borderId="0" xfId="0" applyNumberFormat="1" applyFont="1" applyAlignment="1">
      <alignment horizontal="justify" wrapText="1"/>
    </xf>
    <xf numFmtId="0" fontId="8" fillId="0" borderId="0" xfId="0" applyFont="1" applyAlignment="1">
      <alignment horizontal="center" wrapText="1"/>
    </xf>
    <xf numFmtId="49" fontId="9" fillId="0" borderId="0" xfId="0" applyNumberFormat="1" applyFont="1"/>
    <xf numFmtId="3" fontId="9" fillId="0" borderId="2" xfId="0" applyNumberFormat="1" applyFont="1" applyBorder="1" applyProtection="1"/>
    <xf numFmtId="0" fontId="12" fillId="0" borderId="0" xfId="0" applyFont="1" applyProtection="1"/>
    <xf numFmtId="0" fontId="12" fillId="0" borderId="0" xfId="0" applyFont="1" applyAlignment="1" applyProtection="1">
      <alignment wrapText="1"/>
    </xf>
    <xf numFmtId="49" fontId="12" fillId="0" borderId="0" xfId="0" applyNumberFormat="1" applyFont="1" applyAlignment="1" applyProtection="1">
      <alignment horizontal="center"/>
    </xf>
    <xf numFmtId="0" fontId="12" fillId="0" borderId="0" xfId="0" applyFont="1" applyAlignment="1" applyProtection="1">
      <alignment horizontal="center" vertical="center" wrapText="1"/>
    </xf>
    <xf numFmtId="0" fontId="13" fillId="0" borderId="0" xfId="0" applyFont="1" applyProtection="1"/>
    <xf numFmtId="0" fontId="14" fillId="0" borderId="0" xfId="0" applyFont="1" applyProtection="1"/>
    <xf numFmtId="0" fontId="16" fillId="0" borderId="0" xfId="0" applyFont="1" applyProtection="1"/>
    <xf numFmtId="0" fontId="5" fillId="0" borderId="0" xfId="0" applyFont="1" applyAlignment="1">
      <alignment horizontal="center"/>
    </xf>
    <xf numFmtId="0" fontId="10" fillId="0" borderId="0" xfId="0" applyFont="1" applyFill="1" applyAlignment="1">
      <alignment horizontal="left" vertical="center" wrapText="1"/>
    </xf>
    <xf numFmtId="0" fontId="5" fillId="0" borderId="0" xfId="0" applyFont="1" applyAlignment="1">
      <alignment horizontal="left"/>
    </xf>
    <xf numFmtId="0" fontId="3" fillId="0" borderId="1" xfId="0" applyFont="1" applyBorder="1" applyAlignment="1">
      <alignment vertical="top" wrapText="1"/>
    </xf>
    <xf numFmtId="0" fontId="3" fillId="0" borderId="1" xfId="0" applyFont="1" applyBorder="1" applyAlignment="1">
      <alignment horizontal="left" vertical="top" wrapText="1"/>
    </xf>
    <xf numFmtId="0" fontId="8" fillId="0" borderId="1" xfId="0" applyFont="1" applyBorder="1" applyAlignment="1">
      <alignment horizontal="left" vertical="top" wrapText="1"/>
    </xf>
    <xf numFmtId="0" fontId="22" fillId="0" borderId="1" xfId="0" applyFont="1" applyBorder="1" applyAlignment="1">
      <alignment horizontal="left" vertical="top" wrapText="1"/>
    </xf>
    <xf numFmtId="0" fontId="5" fillId="0" borderId="0" xfId="0" applyFont="1" applyAlignment="1">
      <alignment horizontal="right"/>
    </xf>
    <xf numFmtId="49" fontId="8" fillId="0" borderId="3" xfId="0" applyNumberFormat="1" applyFont="1" applyBorder="1" applyAlignment="1">
      <alignment horizontal="center" vertical="center" wrapText="1"/>
    </xf>
    <xf numFmtId="0" fontId="8" fillId="0" borderId="4" xfId="0" applyFont="1" applyBorder="1" applyAlignment="1">
      <alignment horizontal="center" vertical="center" wrapText="1"/>
    </xf>
    <xf numFmtId="0" fontId="9" fillId="0" borderId="0" xfId="0" applyFont="1" applyFill="1" applyAlignment="1">
      <alignment horizontal="left"/>
    </xf>
    <xf numFmtId="0" fontId="9" fillId="0" borderId="0" xfId="0" applyFont="1" applyFill="1" applyAlignment="1">
      <alignment horizontal="center"/>
    </xf>
    <xf numFmtId="3" fontId="8" fillId="0" borderId="5" xfId="0" applyNumberFormat="1" applyFont="1" applyBorder="1" applyProtection="1">
      <protection locked="0"/>
    </xf>
    <xf numFmtId="3" fontId="9" fillId="0" borderId="10" xfId="1" applyNumberFormat="1" applyFont="1" applyFill="1" applyBorder="1" applyAlignment="1">
      <alignment vertical="center" wrapText="1"/>
    </xf>
    <xf numFmtId="3" fontId="23" fillId="0" borderId="5" xfId="0" applyNumberFormat="1" applyFont="1" applyFill="1" applyBorder="1" applyAlignment="1">
      <alignment vertical="center"/>
    </xf>
    <xf numFmtId="0" fontId="0" fillId="0" borderId="0" xfId="0" applyAlignment="1">
      <alignment wrapText="1"/>
    </xf>
    <xf numFmtId="165" fontId="24" fillId="0" borderId="0" xfId="0" applyNumberFormat="1" applyFont="1" applyAlignment="1">
      <alignment wrapText="1"/>
    </xf>
    <xf numFmtId="165" fontId="25" fillId="0" borderId="0" xfId="0" applyNumberFormat="1" applyFont="1" applyAlignment="1">
      <alignment wrapText="1"/>
    </xf>
    <xf numFmtId="167" fontId="0" fillId="0" borderId="0" xfId="0" applyNumberFormat="1" applyAlignment="1">
      <alignment horizontal="center"/>
    </xf>
    <xf numFmtId="167" fontId="25" fillId="0" borderId="0" xfId="0" applyNumberFormat="1" applyFont="1" applyAlignment="1">
      <alignment horizontal="center"/>
    </xf>
    <xf numFmtId="167" fontId="24" fillId="0" borderId="0" xfId="0" applyNumberFormat="1" applyFont="1" applyAlignment="1">
      <alignment horizontal="center"/>
    </xf>
    <xf numFmtId="0" fontId="26" fillId="0" borderId="1" xfId="0" applyFont="1" applyBorder="1" applyAlignment="1">
      <alignment horizontal="left" vertical="top" wrapText="1"/>
    </xf>
    <xf numFmtId="0" fontId="19" fillId="0" borderId="0" xfId="0" applyFont="1"/>
    <xf numFmtId="0" fontId="19" fillId="0" borderId="0" xfId="0" applyFont="1" applyAlignment="1">
      <alignment wrapText="1"/>
    </xf>
    <xf numFmtId="166" fontId="19" fillId="0" borderId="0" xfId="0" applyNumberFormat="1" applyFont="1" applyAlignment="1">
      <alignment horizontal="center"/>
    </xf>
    <xf numFmtId="0" fontId="19" fillId="0" borderId="0" xfId="0" applyFont="1" applyAlignment="1">
      <alignment horizontal="center" wrapText="1"/>
    </xf>
    <xf numFmtId="0" fontId="19" fillId="0" borderId="0" xfId="0" applyFont="1" applyAlignment="1">
      <alignment horizontal="center"/>
    </xf>
    <xf numFmtId="166" fontId="18" fillId="0" borderId="1" xfId="0" applyNumberFormat="1" applyFont="1" applyBorder="1" applyAlignment="1">
      <alignment horizontal="center" vertical="top" wrapText="1"/>
    </xf>
    <xf numFmtId="0" fontId="18" fillId="0" borderId="1" xfId="0" applyFont="1" applyBorder="1" applyAlignment="1">
      <alignment vertical="top" wrapText="1"/>
    </xf>
    <xf numFmtId="166" fontId="19" fillId="0" borderId="1" xfId="0" applyNumberFormat="1" applyFont="1" applyBorder="1" applyAlignment="1">
      <alignment horizontal="center" vertical="top" wrapText="1"/>
    </xf>
    <xf numFmtId="0" fontId="19" fillId="0" borderId="1" xfId="0" applyFont="1" applyBorder="1" applyAlignment="1">
      <alignment vertical="top" wrapText="1"/>
    </xf>
    <xf numFmtId="0" fontId="19" fillId="0" borderId="1" xfId="0" applyFont="1" applyBorder="1" applyAlignment="1">
      <alignment horizontal="left" vertical="top" wrapText="1"/>
    </xf>
    <xf numFmtId="0" fontId="20" fillId="0" borderId="1" xfId="0" applyFont="1" applyBorder="1" applyAlignment="1">
      <alignment horizontal="left" vertical="top" wrapText="1"/>
    </xf>
    <xf numFmtId="0" fontId="21" fillId="0" borderId="1" xfId="0" applyFont="1" applyBorder="1" applyAlignment="1">
      <alignment horizontal="left" vertical="top" wrapText="1"/>
    </xf>
    <xf numFmtId="0" fontId="18" fillId="0" borderId="1" xfId="0" applyFont="1" applyBorder="1" applyAlignment="1">
      <alignment horizontal="left" vertical="top" wrapText="1"/>
    </xf>
    <xf numFmtId="166" fontId="21" fillId="0" borderId="1" xfId="0" applyNumberFormat="1" applyFont="1" applyBorder="1" applyAlignment="1">
      <alignment horizontal="center" vertical="top" wrapText="1"/>
    </xf>
    <xf numFmtId="0" fontId="21" fillId="0" borderId="1" xfId="0" applyFont="1" applyBorder="1" applyAlignment="1">
      <alignment vertical="top" wrapText="1"/>
    </xf>
    <xf numFmtId="0" fontId="19" fillId="0" borderId="1" xfId="0" applyFont="1" applyBorder="1" applyAlignment="1">
      <alignment horizontal="justify" vertical="top" wrapText="1"/>
    </xf>
    <xf numFmtId="167" fontId="19" fillId="0" borderId="0" xfId="0" applyNumberFormat="1" applyFont="1" applyAlignment="1">
      <alignment horizontal="center"/>
    </xf>
    <xf numFmtId="0" fontId="3" fillId="0" borderId="1" xfId="0" applyFont="1" applyBorder="1" applyAlignment="1">
      <alignment wrapText="1"/>
    </xf>
    <xf numFmtId="168" fontId="19" fillId="0" borderId="0" xfId="0" applyNumberFormat="1" applyFont="1" applyAlignment="1">
      <alignment horizontal="center"/>
    </xf>
    <xf numFmtId="0" fontId="19" fillId="0" borderId="0" xfId="0" applyFont="1" applyAlignment="1">
      <alignment horizontal="left" wrapText="1"/>
    </xf>
    <xf numFmtId="0" fontId="3" fillId="0" borderId="1" xfId="0" applyFont="1" applyFill="1" applyBorder="1" applyAlignment="1">
      <alignment vertical="top" wrapText="1"/>
    </xf>
    <xf numFmtId="3" fontId="8" fillId="0" borderId="4" xfId="0" applyNumberFormat="1" applyFont="1" applyBorder="1" applyProtection="1"/>
    <xf numFmtId="0" fontId="8" fillId="0" borderId="5" xfId="0" applyFont="1" applyBorder="1" applyAlignment="1">
      <alignment horizontal="center" vertical="center" wrapText="1"/>
    </xf>
    <xf numFmtId="3" fontId="3" fillId="0" borderId="1" xfId="1" applyNumberFormat="1" applyFont="1" applyBorder="1" applyAlignment="1">
      <alignment horizontal="right" vertical="center" wrapText="1"/>
    </xf>
    <xf numFmtId="3" fontId="3" fillId="0" borderId="1" xfId="0" applyNumberFormat="1" applyFont="1" applyBorder="1" applyAlignment="1">
      <alignment horizontal="right" vertical="center"/>
    </xf>
    <xf numFmtId="3" fontId="2" fillId="0" borderId="1" xfId="0" applyNumberFormat="1" applyFont="1" applyBorder="1" applyAlignment="1">
      <alignment horizontal="right" vertical="center"/>
    </xf>
    <xf numFmtId="3" fontId="3" fillId="0" borderId="1" xfId="1" applyNumberFormat="1" applyFont="1" applyBorder="1" applyAlignment="1" applyProtection="1">
      <alignment horizontal="right" vertical="center"/>
      <protection locked="0"/>
    </xf>
    <xf numFmtId="0" fontId="2" fillId="0" borderId="1" xfId="2" applyFont="1" applyFill="1" applyBorder="1" applyAlignment="1">
      <alignment horizontal="right" vertical="center" wrapText="1"/>
    </xf>
    <xf numFmtId="3" fontId="2" fillId="0" borderId="1" xfId="0" applyNumberFormat="1" applyFont="1" applyBorder="1" applyAlignment="1">
      <alignment vertical="center"/>
    </xf>
    <xf numFmtId="3" fontId="3" fillId="0" borderId="10" xfId="1" applyNumberFormat="1" applyFont="1" applyFill="1" applyBorder="1" applyAlignment="1">
      <alignment vertical="center" wrapText="1"/>
    </xf>
    <xf numFmtId="0" fontId="17" fillId="0" borderId="0" xfId="0" applyFont="1" applyFill="1" applyAlignment="1" applyProtection="1">
      <alignment horizontal="center" vertical="center" wrapText="1"/>
    </xf>
    <xf numFmtId="0" fontId="1" fillId="0" borderId="0" xfId="0" applyFont="1"/>
    <xf numFmtId="49" fontId="2" fillId="0" borderId="11" xfId="0" applyNumberFormat="1" applyFont="1" applyFill="1" applyBorder="1" applyAlignment="1">
      <alignment vertical="center" wrapText="1"/>
    </xf>
    <xf numFmtId="0" fontId="3" fillId="0" borderId="2" xfId="0" applyFont="1" applyFill="1" applyBorder="1" applyAlignment="1">
      <alignment vertical="top" wrapText="1"/>
    </xf>
    <xf numFmtId="3" fontId="3" fillId="0" borderId="12" xfId="1" applyNumberFormat="1" applyFont="1" applyFill="1" applyBorder="1" applyAlignment="1">
      <alignment vertical="center" wrapText="1"/>
    </xf>
    <xf numFmtId="0" fontId="2" fillId="0" borderId="1" xfId="0" applyFont="1" applyBorder="1" applyAlignment="1">
      <alignment vertical="top" wrapText="1"/>
    </xf>
    <xf numFmtId="0" fontId="2" fillId="0" borderId="1" xfId="0" applyFont="1" applyBorder="1" applyAlignment="1">
      <alignment horizontal="justify" vertical="top" wrapText="1"/>
    </xf>
    <xf numFmtId="0" fontId="2" fillId="0" borderId="1" xfId="2" applyFont="1" applyFill="1" applyBorder="1" applyAlignment="1" applyProtection="1">
      <alignment horizontal="right" vertical="center" wrapText="1"/>
      <protection locked="0"/>
    </xf>
    <xf numFmtId="3" fontId="2" fillId="0" borderId="1" xfId="0" applyNumberFormat="1" applyFont="1" applyBorder="1" applyAlignment="1" applyProtection="1">
      <alignment horizontal="right" vertical="center"/>
      <protection locked="0"/>
    </xf>
    <xf numFmtId="0" fontId="22" fillId="0" borderId="1" xfId="0" applyFont="1" applyBorder="1" applyAlignment="1">
      <alignment vertical="top" wrapText="1"/>
    </xf>
    <xf numFmtId="166" fontId="2" fillId="0" borderId="1" xfId="0" applyNumberFormat="1" applyFont="1" applyBorder="1" applyAlignment="1">
      <alignment horizontal="center" vertical="center" wrapText="1"/>
    </xf>
    <xf numFmtId="166" fontId="22" fillId="0" borderId="1" xfId="0" applyNumberFormat="1" applyFont="1" applyBorder="1" applyAlignment="1">
      <alignment horizontal="center" vertical="center" wrapText="1"/>
    </xf>
    <xf numFmtId="166" fontId="2" fillId="0" borderId="13" xfId="0" applyNumberFormat="1" applyFont="1" applyBorder="1" applyAlignment="1">
      <alignment horizontal="center" vertical="center" wrapText="1"/>
    </xf>
    <xf numFmtId="0" fontId="2" fillId="0" borderId="13" xfId="0" applyFont="1" applyBorder="1" applyAlignment="1">
      <alignment vertical="top" wrapText="1"/>
    </xf>
    <xf numFmtId="166" fontId="3" fillId="0" borderId="3" xfId="0" applyNumberFormat="1" applyFont="1" applyBorder="1" applyAlignment="1">
      <alignment horizontal="left" vertical="center" wrapText="1"/>
    </xf>
    <xf numFmtId="0" fontId="3" fillId="0" borderId="4" xfId="0" applyFont="1" applyBorder="1" applyAlignment="1">
      <alignment vertical="top" wrapText="1"/>
    </xf>
    <xf numFmtId="166" fontId="2" fillId="0" borderId="2" xfId="0" applyNumberFormat="1" applyFont="1" applyBorder="1" applyAlignment="1">
      <alignment horizontal="center" vertical="center" wrapText="1"/>
    </xf>
    <xf numFmtId="0" fontId="2" fillId="0" borderId="2" xfId="0" applyFont="1" applyBorder="1" applyAlignment="1">
      <alignment horizontal="left" vertical="top" wrapText="1"/>
    </xf>
    <xf numFmtId="0" fontId="2" fillId="0" borderId="13" xfId="0" applyFont="1" applyBorder="1" applyAlignment="1">
      <alignment horizontal="left" vertical="top" wrapText="1"/>
    </xf>
    <xf numFmtId="0" fontId="26" fillId="0" borderId="4" xfId="0" applyFont="1" applyBorder="1" applyAlignment="1">
      <alignment horizontal="left" vertical="top" wrapText="1"/>
    </xf>
    <xf numFmtId="3" fontId="9" fillId="0" borderId="14" xfId="0" applyNumberFormat="1" applyFont="1" applyBorder="1" applyProtection="1"/>
    <xf numFmtId="3" fontId="3" fillId="0" borderId="4" xfId="0" applyNumberFormat="1" applyFont="1" applyBorder="1" applyProtection="1"/>
    <xf numFmtId="0" fontId="3" fillId="0" borderId="4" xfId="0" applyFont="1" applyBorder="1" applyAlignment="1">
      <alignment horizontal="left" vertical="top" wrapText="1"/>
    </xf>
    <xf numFmtId="3" fontId="2" fillId="0" borderId="13" xfId="0" applyNumberFormat="1" applyFont="1" applyBorder="1" applyProtection="1"/>
    <xf numFmtId="3" fontId="2" fillId="0" borderId="1" xfId="0" applyNumberFormat="1" applyFont="1" applyBorder="1" applyProtection="1"/>
    <xf numFmtId="3" fontId="2" fillId="0" borderId="2" xfId="0" applyNumberFormat="1" applyFont="1" applyBorder="1" applyProtection="1"/>
    <xf numFmtId="0" fontId="12" fillId="0" borderId="0" xfId="0" applyFont="1" applyFill="1" applyProtection="1"/>
    <xf numFmtId="3" fontId="2" fillId="0" borderId="1" xfId="0" applyNumberFormat="1" applyFont="1" applyFill="1" applyBorder="1" applyAlignment="1">
      <alignment horizontal="center" wrapText="1"/>
    </xf>
    <xf numFmtId="0" fontId="19" fillId="0" borderId="1" xfId="0" applyFont="1" applyBorder="1" applyAlignment="1">
      <alignment vertical="center"/>
    </xf>
    <xf numFmtId="49" fontId="19" fillId="0" borderId="0" xfId="0" applyNumberFormat="1" applyFont="1" applyAlignment="1">
      <alignment horizontal="center" wrapText="1"/>
    </xf>
    <xf numFmtId="49" fontId="19" fillId="0" borderId="0" xfId="0" applyNumberFormat="1" applyFont="1" applyAlignment="1">
      <alignment wrapText="1"/>
    </xf>
    <xf numFmtId="49" fontId="29" fillId="0" borderId="1" xfId="0" applyNumberFormat="1" applyFont="1" applyBorder="1" applyAlignment="1">
      <alignment vertical="center" wrapText="1"/>
    </xf>
    <xf numFmtId="0" fontId="29" fillId="0" borderId="1" xfId="0" applyNumberFormat="1" applyFont="1" applyBorder="1" applyAlignment="1">
      <alignment vertical="center" wrapText="1"/>
    </xf>
    <xf numFmtId="3" fontId="2" fillId="0" borderId="1" xfId="1" applyNumberFormat="1" applyFont="1" applyBorder="1" applyAlignment="1">
      <alignment horizontal="right" vertical="center" wrapText="1"/>
    </xf>
    <xf numFmtId="1" fontId="0" fillId="0" borderId="0" xfId="0" applyNumberFormat="1"/>
    <xf numFmtId="0" fontId="0" fillId="0" borderId="1" xfId="0" applyBorder="1" applyAlignment="1">
      <alignment wrapText="1"/>
    </xf>
    <xf numFmtId="0" fontId="0" fillId="0" borderId="1" xfId="0" applyNumberFormat="1" applyBorder="1" applyAlignment="1">
      <alignment wrapText="1"/>
    </xf>
    <xf numFmtId="168" fontId="0" fillId="0" borderId="1" xfId="0" applyNumberFormat="1" applyBorder="1"/>
    <xf numFmtId="0" fontId="22" fillId="0" borderId="13" xfId="0" applyFont="1" applyBorder="1" applyAlignment="1">
      <alignment horizontal="left" vertical="top" wrapText="1"/>
    </xf>
    <xf numFmtId="0" fontId="2" fillId="0" borderId="0" xfId="0" applyFont="1" applyBorder="1" applyAlignment="1">
      <alignment horizontal="center" vertical="center" wrapText="1"/>
    </xf>
    <xf numFmtId="0" fontId="0" fillId="2" borderId="0" xfId="0" applyFill="1"/>
    <xf numFmtId="3" fontId="3" fillId="0" borderId="24" xfId="0" applyNumberFormat="1" applyFont="1" applyBorder="1" applyAlignment="1">
      <alignment horizontal="right"/>
    </xf>
    <xf numFmtId="0" fontId="0" fillId="5" borderId="0" xfId="0" applyFill="1"/>
    <xf numFmtId="0" fontId="31" fillId="0" borderId="0" xfId="0" applyFont="1"/>
    <xf numFmtId="0" fontId="3" fillId="0" borderId="27" xfId="0" applyFont="1" applyBorder="1" applyAlignment="1">
      <alignment wrapText="1"/>
    </xf>
    <xf numFmtId="3" fontId="3" fillId="0" borderId="26" xfId="0" applyNumberFormat="1" applyFont="1" applyBorder="1" applyAlignment="1">
      <alignment horizontal="right" wrapText="1"/>
    </xf>
    <xf numFmtId="0" fontId="2" fillId="0" borderId="26" xfId="0" applyFont="1" applyBorder="1" applyAlignment="1">
      <alignment horizontal="center" wrapText="1"/>
    </xf>
    <xf numFmtId="3" fontId="2" fillId="0" borderId="26" xfId="0" applyNumberFormat="1" applyFont="1" applyBorder="1" applyAlignment="1">
      <alignment horizontal="right" wrapText="1"/>
    </xf>
    <xf numFmtId="0" fontId="3" fillId="0" borderId="25" xfId="0" applyFont="1" applyBorder="1" applyAlignment="1">
      <alignment horizontal="justify" wrapText="1"/>
    </xf>
    <xf numFmtId="3" fontId="3" fillId="0" borderId="25" xfId="0" applyNumberFormat="1" applyFont="1" applyBorder="1" applyAlignment="1">
      <alignment horizontal="right"/>
    </xf>
    <xf numFmtId="0" fontId="2" fillId="0" borderId="23" xfId="0" applyFont="1" applyBorder="1" applyAlignment="1">
      <alignment horizontal="center"/>
    </xf>
    <xf numFmtId="0" fontId="2" fillId="0" borderId="24" xfId="0" applyFont="1" applyBorder="1" applyAlignment="1">
      <alignment horizontal="justify" wrapText="1"/>
    </xf>
    <xf numFmtId="3" fontId="2" fillId="0" borderId="24" xfId="0" applyNumberFormat="1" applyFont="1" applyBorder="1" applyAlignment="1">
      <alignment horizontal="right"/>
    </xf>
    <xf numFmtId="0" fontId="3" fillId="0" borderId="23" xfId="0" applyFont="1" applyBorder="1" applyAlignment="1">
      <alignment horizontal="center"/>
    </xf>
    <xf numFmtId="0" fontId="3" fillId="0" borderId="24" xfId="0" applyFont="1" applyBorder="1" applyAlignment="1">
      <alignment horizontal="justify" wrapText="1"/>
    </xf>
    <xf numFmtId="3" fontId="9" fillId="0" borderId="1" xfId="0" applyNumberFormat="1" applyFont="1" applyBorder="1" applyProtection="1"/>
    <xf numFmtId="0" fontId="2" fillId="0" borderId="1" xfId="2" applyFont="1" applyFill="1" applyBorder="1" applyAlignment="1">
      <alignment horizontal="left" vertical="top" wrapText="1"/>
    </xf>
    <xf numFmtId="0" fontId="2" fillId="0" borderId="1" xfId="0" applyNumberFormat="1" applyFont="1" applyBorder="1" applyAlignment="1">
      <alignment horizontal="left" vertical="top" wrapText="1"/>
    </xf>
    <xf numFmtId="0" fontId="9" fillId="0" borderId="1" xfId="0" applyFont="1" applyBorder="1" applyAlignment="1">
      <alignment horizontal="left" vertical="top" wrapText="1"/>
    </xf>
    <xf numFmtId="0" fontId="2" fillId="0" borderId="1" xfId="2" applyNumberFormat="1" applyFont="1" applyFill="1" applyBorder="1" applyAlignment="1">
      <alignment horizontal="left" vertical="top" wrapText="1"/>
    </xf>
    <xf numFmtId="3" fontId="2" fillId="0" borderId="1" xfId="1" applyNumberFormat="1" applyFont="1" applyBorder="1" applyAlignment="1" applyProtection="1">
      <alignment horizontal="right" vertical="center"/>
      <protection locked="0"/>
    </xf>
    <xf numFmtId="49" fontId="21" fillId="0" borderId="1" xfId="0" applyNumberFormat="1" applyFont="1" applyBorder="1" applyAlignment="1">
      <alignment vertical="center" wrapText="1"/>
    </xf>
    <xf numFmtId="0" fontId="31" fillId="0" borderId="0" xfId="0" applyFont="1" applyAlignment="1">
      <alignment wrapText="1"/>
    </xf>
    <xf numFmtId="0" fontId="31" fillId="0" borderId="1" xfId="0" applyFont="1" applyBorder="1" applyAlignment="1">
      <alignment wrapText="1"/>
    </xf>
    <xf numFmtId="0" fontId="2" fillId="0" borderId="27" xfId="0" applyFont="1" applyBorder="1" applyAlignment="1">
      <alignment horizontal="justify" vertical="center" wrapText="1"/>
    </xf>
    <xf numFmtId="3" fontId="2" fillId="0" borderId="10" xfId="1" applyNumberFormat="1" applyFont="1" applyFill="1" applyBorder="1" applyAlignment="1">
      <alignment vertical="center" wrapText="1"/>
    </xf>
    <xf numFmtId="0" fontId="15" fillId="0" borderId="0" xfId="0" applyFont="1" applyProtection="1"/>
    <xf numFmtId="0" fontId="3" fillId="0" borderId="0" xfId="0" applyFont="1" applyFill="1" applyAlignment="1">
      <alignment horizontal="center"/>
    </xf>
    <xf numFmtId="0" fontId="2" fillId="0" borderId="0" xfId="0" applyFont="1"/>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49" fontId="2" fillId="0" borderId="9" xfId="0" applyNumberFormat="1" applyFont="1" applyFill="1" applyBorder="1" applyAlignment="1">
      <alignment vertical="center" wrapText="1"/>
    </xf>
    <xf numFmtId="0" fontId="2" fillId="0" borderId="1" xfId="0" applyFont="1" applyFill="1" applyBorder="1" applyAlignment="1">
      <alignment vertical="top" wrapText="1"/>
    </xf>
    <xf numFmtId="0" fontId="2" fillId="0" borderId="2" xfId="0" applyFont="1" applyFill="1" applyBorder="1" applyAlignment="1">
      <alignment vertical="top" wrapText="1"/>
    </xf>
    <xf numFmtId="3" fontId="2" fillId="0" borderId="12" xfId="1" applyNumberFormat="1" applyFont="1" applyFill="1" applyBorder="1" applyAlignment="1">
      <alignment vertical="center" wrapText="1"/>
    </xf>
    <xf numFmtId="0" fontId="3" fillId="0" borderId="0" xfId="0" applyFont="1" applyFill="1" applyAlignment="1">
      <alignment horizontal="center" vertical="center" wrapText="1"/>
    </xf>
    <xf numFmtId="0" fontId="33" fillId="0" borderId="1" xfId="0" applyFont="1" applyBorder="1" applyAlignment="1">
      <alignment horizontal="left" vertical="top" wrapText="1"/>
    </xf>
    <xf numFmtId="0" fontId="22" fillId="0" borderId="1" xfId="0" applyFont="1" applyBorder="1" applyAlignment="1" applyProtection="1">
      <alignment horizontal="left" vertical="top" wrapText="1"/>
      <protection locked="0"/>
    </xf>
    <xf numFmtId="3" fontId="3" fillId="0" borderId="0" xfId="0" applyNumberFormat="1" applyFont="1"/>
    <xf numFmtId="3" fontId="2" fillId="0" borderId="1" xfId="0" applyNumberFormat="1" applyFont="1" applyBorder="1" applyAlignment="1">
      <alignment horizontal="right"/>
    </xf>
    <xf numFmtId="3" fontId="3" fillId="0" borderId="1" xfId="0" applyNumberFormat="1" applyFont="1" applyBorder="1" applyAlignment="1">
      <alignment horizontal="right"/>
    </xf>
    <xf numFmtId="49" fontId="9" fillId="0" borderId="9" xfId="0" applyNumberFormat="1" applyFont="1" applyFill="1" applyBorder="1" applyAlignment="1">
      <alignment vertical="center" wrapText="1"/>
    </xf>
    <xf numFmtId="0" fontId="9" fillId="0" borderId="1" xfId="0" applyFont="1" applyFill="1" applyBorder="1" applyAlignment="1">
      <alignment vertical="top" wrapText="1"/>
    </xf>
    <xf numFmtId="0" fontId="22" fillId="0" borderId="36" xfId="0" applyFont="1" applyBorder="1" applyAlignment="1">
      <alignment horizontal="center" wrapText="1"/>
    </xf>
    <xf numFmtId="0" fontId="26" fillId="0" borderId="36" xfId="0" applyFont="1" applyBorder="1" applyAlignment="1">
      <alignment wrapText="1"/>
    </xf>
    <xf numFmtId="0" fontId="2" fillId="0" borderId="36" xfId="0" applyFont="1" applyBorder="1" applyAlignment="1">
      <alignment horizontal="left" vertical="top" wrapText="1" indent="3"/>
    </xf>
    <xf numFmtId="0" fontId="2" fillId="0" borderId="23" xfId="0" applyFont="1" applyBorder="1" applyAlignment="1">
      <alignment horizontal="left" vertical="top" wrapText="1" indent="3"/>
    </xf>
    <xf numFmtId="0" fontId="2" fillId="0" borderId="36" xfId="0" applyFont="1" applyBorder="1" applyAlignment="1">
      <alignment horizontal="right" vertical="center" wrapText="1"/>
    </xf>
    <xf numFmtId="0" fontId="26" fillId="0" borderId="36" xfId="0" applyFont="1" applyBorder="1" applyAlignment="1">
      <alignment vertical="top" wrapText="1"/>
    </xf>
    <xf numFmtId="0" fontId="22" fillId="0" borderId="36" xfId="0" applyFont="1" applyBorder="1" applyAlignment="1">
      <alignment horizontal="left" vertical="top" wrapText="1" indent="1"/>
    </xf>
    <xf numFmtId="0" fontId="26" fillId="0" borderId="36" xfId="0" applyFont="1" applyBorder="1" applyAlignment="1">
      <alignment horizontal="left" vertical="top" wrapText="1" indent="1"/>
    </xf>
    <xf numFmtId="0" fontId="2" fillId="0" borderId="23" xfId="0" applyFont="1" applyBorder="1" applyAlignment="1">
      <alignment horizontal="left" vertical="center" wrapText="1"/>
    </xf>
    <xf numFmtId="0" fontId="22" fillId="0" borderId="23" xfId="0" applyFont="1" applyBorder="1" applyAlignment="1">
      <alignment wrapText="1"/>
    </xf>
    <xf numFmtId="170" fontId="22" fillId="0" borderId="24" xfId="0" applyNumberFormat="1" applyFont="1" applyBorder="1" applyAlignment="1">
      <alignment horizontal="right" wrapText="1"/>
    </xf>
    <xf numFmtId="0" fontId="2" fillId="0" borderId="0" xfId="0" applyFont="1" applyAlignment="1">
      <alignment horizontal="justify"/>
    </xf>
    <xf numFmtId="0" fontId="5" fillId="0" borderId="0" xfId="0" applyFont="1" applyFill="1"/>
    <xf numFmtId="3" fontId="2" fillId="0" borderId="13" xfId="0" applyNumberFormat="1" applyFont="1" applyBorder="1" applyAlignment="1">
      <alignment horizontal="left" vertical="top" wrapText="1"/>
    </xf>
    <xf numFmtId="3" fontId="2" fillId="0" borderId="13" xfId="0" applyNumberFormat="1" applyFont="1" applyBorder="1" applyAlignment="1">
      <alignment horizontal="right" vertical="top" wrapText="1"/>
    </xf>
    <xf numFmtId="3" fontId="2" fillId="0" borderId="1" xfId="0" applyNumberFormat="1" applyFont="1" applyBorder="1" applyAlignment="1">
      <alignment horizontal="left" vertical="top" wrapText="1"/>
    </xf>
    <xf numFmtId="3" fontId="2" fillId="6" borderId="1" xfId="0" applyNumberFormat="1" applyFont="1" applyFill="1" applyBorder="1" applyAlignment="1">
      <alignment horizontal="left" vertical="top" wrapText="1"/>
    </xf>
    <xf numFmtId="0" fontId="2" fillId="4" borderId="1" xfId="0" applyFont="1" applyFill="1" applyBorder="1" applyAlignment="1">
      <alignment horizontal="left" vertical="top" wrapText="1"/>
    </xf>
    <xf numFmtId="3" fontId="2" fillId="4" borderId="1" xfId="0" applyNumberFormat="1" applyFont="1" applyFill="1" applyBorder="1" applyAlignment="1">
      <alignment horizontal="left" vertical="top" wrapText="1"/>
    </xf>
    <xf numFmtId="0" fontId="3" fillId="0" borderId="0" xfId="0" applyFont="1" applyAlignment="1">
      <alignment horizontal="left" vertical="top"/>
    </xf>
    <xf numFmtId="3" fontId="2" fillId="6" borderId="1" xfId="0" applyNumberFormat="1" applyFont="1" applyFill="1" applyBorder="1" applyAlignment="1">
      <alignment horizontal="right" vertical="top" wrapText="1"/>
    </xf>
    <xf numFmtId="3" fontId="12" fillId="0" borderId="0" xfId="0" applyNumberFormat="1" applyFont="1" applyProtection="1"/>
    <xf numFmtId="4" fontId="2" fillId="0" borderId="1" xfId="0" applyNumberFormat="1" applyFont="1" applyBorder="1" applyAlignment="1">
      <alignment horizontal="left" vertical="top" wrapText="1"/>
    </xf>
    <xf numFmtId="4" fontId="2" fillId="6" borderId="1" xfId="0" applyNumberFormat="1" applyFont="1" applyFill="1" applyBorder="1" applyAlignment="1">
      <alignment horizontal="left" vertical="top" wrapText="1"/>
    </xf>
    <xf numFmtId="3" fontId="2" fillId="0" borderId="1" xfId="0" applyNumberFormat="1" applyFont="1" applyBorder="1" applyAlignment="1">
      <alignment horizontal="right" vertical="top" wrapText="1"/>
    </xf>
    <xf numFmtId="0" fontId="3" fillId="0" borderId="1" xfId="2" applyNumberFormat="1" applyFont="1" applyFill="1" applyBorder="1" applyAlignment="1">
      <alignment horizontal="left" vertical="top" wrapText="1"/>
    </xf>
    <xf numFmtId="0" fontId="3" fillId="0" borderId="1" xfId="2" applyFont="1" applyFill="1" applyBorder="1" applyAlignment="1" applyProtection="1">
      <alignment horizontal="right" vertical="center" wrapText="1"/>
      <protection locked="0"/>
    </xf>
    <xf numFmtId="3" fontId="2" fillId="6" borderId="13" xfId="0" applyNumberFormat="1" applyFont="1" applyFill="1" applyBorder="1" applyAlignment="1">
      <alignment horizontal="right" vertical="top" wrapText="1"/>
    </xf>
    <xf numFmtId="0" fontId="2" fillId="0" borderId="1" xfId="0" applyFont="1" applyBorder="1" applyAlignment="1">
      <alignment horizontal="center" vertical="center" wrapText="1"/>
    </xf>
    <xf numFmtId="0" fontId="2" fillId="0" borderId="0" xfId="0" applyFont="1" applyAlignment="1">
      <alignment horizontal="center"/>
    </xf>
    <xf numFmtId="165" fontId="34" fillId="0" borderId="1" xfId="0" applyNumberFormat="1" applyFont="1" applyBorder="1" applyAlignment="1">
      <alignment wrapText="1"/>
    </xf>
    <xf numFmtId="165" fontId="34" fillId="0" borderId="0" xfId="0" applyNumberFormat="1" applyFont="1" applyBorder="1" applyAlignment="1">
      <alignment wrapText="1"/>
    </xf>
    <xf numFmtId="165" fontId="35" fillId="0" borderId="0" xfId="0" applyNumberFormat="1" applyFont="1" applyBorder="1" applyAlignment="1">
      <alignment horizontal="left" wrapText="1"/>
    </xf>
    <xf numFmtId="0" fontId="2" fillId="0" borderId="1" xfId="0" applyFont="1" applyBorder="1"/>
    <xf numFmtId="3" fontId="2" fillId="0" borderId="1" xfId="0" applyNumberFormat="1" applyFont="1" applyBorder="1" applyAlignment="1">
      <alignment horizontal="center"/>
    </xf>
    <xf numFmtId="164" fontId="3" fillId="0" borderId="1" xfId="0" applyNumberFormat="1" applyFont="1" applyBorder="1" applyAlignment="1">
      <alignment horizontal="center" vertical="center"/>
    </xf>
    <xf numFmtId="0" fontId="2" fillId="0" borderId="0" xfId="0" applyFont="1" applyBorder="1"/>
    <xf numFmtId="3" fontId="2" fillId="0" borderId="0" xfId="0" applyNumberFormat="1" applyFont="1" applyBorder="1" applyAlignment="1">
      <alignment horizontal="center"/>
    </xf>
    <xf numFmtId="3" fontId="2" fillId="0" borderId="1" xfId="0" applyNumberFormat="1" applyFont="1" applyBorder="1" applyAlignment="1">
      <alignment horizontal="right" vertical="center" wrapText="1"/>
    </xf>
    <xf numFmtId="3" fontId="3" fillId="0" borderId="1" xfId="0" applyNumberFormat="1" applyFont="1" applyBorder="1" applyAlignment="1">
      <alignment horizontal="right" vertical="center" wrapText="1"/>
    </xf>
    <xf numFmtId="3" fontId="2" fillId="0" borderId="0" xfId="0" applyNumberFormat="1" applyFont="1" applyBorder="1" applyAlignment="1">
      <alignment horizontal="right"/>
    </xf>
    <xf numFmtId="3" fontId="3" fillId="0" borderId="0" xfId="0" applyNumberFormat="1" applyFont="1" applyBorder="1" applyAlignment="1">
      <alignment horizontal="right"/>
    </xf>
    <xf numFmtId="3" fontId="3" fillId="0" borderId="0" xfId="0" applyNumberFormat="1" applyFont="1" applyBorder="1" applyAlignment="1">
      <alignment horizontal="right" vertical="center" wrapText="1"/>
    </xf>
    <xf numFmtId="49" fontId="2" fillId="0" borderId="1" xfId="0" applyNumberFormat="1" applyFont="1" applyBorder="1" applyAlignment="1">
      <alignment horizontal="center" vertical="center" textRotation="90"/>
    </xf>
    <xf numFmtId="49" fontId="2" fillId="0" borderId="1" xfId="0" applyNumberFormat="1" applyFont="1" applyBorder="1" applyAlignment="1">
      <alignment horizontal="center" vertical="center" textRotation="90" wrapText="1"/>
    </xf>
    <xf numFmtId="49" fontId="2" fillId="0" borderId="1" xfId="0" applyNumberFormat="1" applyFont="1" applyBorder="1" applyAlignment="1">
      <alignment horizontal="left" vertical="center" textRotation="90"/>
    </xf>
    <xf numFmtId="49" fontId="3" fillId="0" borderId="1" xfId="0" applyNumberFormat="1" applyFont="1" applyBorder="1" applyAlignment="1">
      <alignment horizontal="center" vertical="justify"/>
    </xf>
    <xf numFmtId="49" fontId="3" fillId="0" borderId="1" xfId="0" applyNumberFormat="1" applyFont="1" applyBorder="1" applyAlignment="1">
      <alignment horizontal="center" vertical="justify" wrapText="1"/>
    </xf>
    <xf numFmtId="49" fontId="2" fillId="0" borderId="1" xfId="0" applyNumberFormat="1" applyFont="1" applyBorder="1" applyAlignment="1">
      <alignment horizontal="center" vertical="justify"/>
    </xf>
    <xf numFmtId="49" fontId="2" fillId="0" borderId="1" xfId="0" applyNumberFormat="1" applyFont="1" applyBorder="1" applyAlignment="1">
      <alignment horizontal="center" vertical="justify" wrapText="1"/>
    </xf>
    <xf numFmtId="49" fontId="26" fillId="0" borderId="1" xfId="0" applyNumberFormat="1" applyFont="1" applyBorder="1" applyAlignment="1">
      <alignment horizontal="center" vertical="justify" wrapText="1"/>
    </xf>
    <xf numFmtId="49" fontId="22" fillId="0" borderId="1" xfId="0" applyNumberFormat="1" applyFont="1" applyBorder="1" applyAlignment="1">
      <alignment horizontal="center" vertical="justify" wrapText="1"/>
    </xf>
    <xf numFmtId="0" fontId="9" fillId="0" borderId="1" xfId="0" applyFont="1" applyBorder="1" applyAlignment="1">
      <alignment horizontal="center" vertical="top"/>
    </xf>
    <xf numFmtId="49" fontId="9" fillId="0" borderId="1" xfId="0" applyNumberFormat="1" applyFont="1" applyBorder="1" applyAlignment="1">
      <alignment horizontal="center" vertical="top"/>
    </xf>
    <xf numFmtId="0" fontId="2" fillId="0" borderId="0" xfId="0" applyFont="1" applyAlignment="1" applyProtection="1">
      <alignment horizontal="right" wrapText="1"/>
    </xf>
    <xf numFmtId="49" fontId="2" fillId="0" borderId="0" xfId="0" applyNumberFormat="1" applyFont="1" applyAlignment="1" applyProtection="1">
      <alignment horizontal="right"/>
    </xf>
    <xf numFmtId="0" fontId="2" fillId="0" borderId="0" xfId="0" applyFont="1" applyFill="1" applyAlignment="1" applyProtection="1">
      <alignment horizontal="right"/>
    </xf>
    <xf numFmtId="0" fontId="2" fillId="0" borderId="0" xfId="0" applyFont="1" applyFill="1" applyAlignment="1" applyProtection="1">
      <alignment horizontal="right" vertical="center" wrapText="1"/>
    </xf>
    <xf numFmtId="0" fontId="2" fillId="0" borderId="0" xfId="0" applyFont="1" applyAlignment="1" applyProtection="1">
      <alignment wrapText="1"/>
    </xf>
    <xf numFmtId="49" fontId="2" fillId="0" borderId="0" xfId="0" applyNumberFormat="1" applyFont="1" applyAlignment="1" applyProtection="1">
      <alignment horizontal="center"/>
    </xf>
    <xf numFmtId="0" fontId="2" fillId="0" borderId="0" xfId="0" applyFont="1" applyFill="1" applyProtection="1"/>
    <xf numFmtId="0" fontId="2" fillId="0" borderId="0" xfId="0" applyFont="1" applyFill="1" applyAlignment="1" applyProtection="1">
      <alignment horizontal="center" vertical="center" wrapText="1"/>
    </xf>
    <xf numFmtId="3" fontId="2" fillId="0" borderId="1" xfId="0" applyNumberFormat="1" applyFont="1" applyFill="1" applyBorder="1" applyAlignment="1" applyProtection="1">
      <alignment horizontal="right" vertical="center"/>
      <protection locked="0"/>
    </xf>
    <xf numFmtId="3" fontId="3" fillId="0" borderId="1" xfId="0" applyNumberFormat="1" applyFont="1" applyFill="1" applyBorder="1" applyAlignment="1" applyProtection="1">
      <alignment horizontal="right" vertical="center"/>
      <protection locked="0"/>
    </xf>
    <xf numFmtId="0" fontId="2" fillId="0" borderId="1" xfId="0" applyFont="1" applyBorder="1" applyAlignment="1" applyProtection="1">
      <alignment vertical="center" wrapText="1"/>
      <protection locked="0" hidden="1"/>
    </xf>
    <xf numFmtId="49" fontId="2" fillId="0" borderId="1" xfId="0" applyNumberFormat="1" applyFont="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left" vertical="top" wrapText="1"/>
      <protection locked="0" hidden="1"/>
    </xf>
    <xf numFmtId="1" fontId="3" fillId="0" borderId="1" xfId="0" applyNumberFormat="1" applyFont="1" applyFill="1" applyBorder="1" applyAlignment="1" applyProtection="1">
      <alignment horizontal="center" vertical="center"/>
      <protection locked="0"/>
    </xf>
    <xf numFmtId="166" fontId="2" fillId="0" borderId="1" xfId="0" applyNumberFormat="1" applyFont="1" applyFill="1" applyBorder="1" applyAlignment="1" applyProtection="1">
      <alignment horizontal="center" vertical="center"/>
      <protection locked="0"/>
    </xf>
    <xf numFmtId="168" fontId="2" fillId="0" borderId="1" xfId="0" applyNumberFormat="1" applyFont="1" applyFill="1" applyBorder="1" applyAlignment="1" applyProtection="1">
      <alignment horizontal="center" vertical="center"/>
      <protection locked="0"/>
    </xf>
    <xf numFmtId="167" fontId="2" fillId="0" borderId="1" xfId="0" applyNumberFormat="1" applyFont="1" applyFill="1" applyBorder="1" applyAlignment="1" applyProtection="1">
      <alignment horizontal="center" vertical="center"/>
      <protection locked="0"/>
    </xf>
    <xf numFmtId="0" fontId="2" fillId="0" borderId="1" xfId="0" applyFont="1" applyFill="1" applyBorder="1" applyAlignment="1" applyProtection="1">
      <alignment horizontal="left" vertical="top" wrapText="1" indent="2"/>
      <protection locked="0" hidden="1"/>
    </xf>
    <xf numFmtId="1" fontId="2" fillId="0" borderId="1" xfId="0" applyNumberFormat="1" applyFont="1" applyFill="1" applyBorder="1" applyAlignment="1" applyProtection="1">
      <alignment horizontal="center" vertical="center"/>
      <protection locked="0"/>
    </xf>
    <xf numFmtId="1" fontId="2" fillId="0" borderId="1" xfId="0" applyNumberFormat="1" applyFont="1" applyBorder="1" applyAlignment="1" applyProtection="1">
      <alignment horizontal="center" vertical="center"/>
      <protection locked="0"/>
    </xf>
    <xf numFmtId="166" fontId="2" fillId="0" borderId="1" xfId="0" applyNumberFormat="1" applyFont="1" applyBorder="1" applyAlignment="1" applyProtection="1">
      <alignment horizontal="center" vertical="center"/>
      <protection locked="0"/>
    </xf>
    <xf numFmtId="168" fontId="2" fillId="0" borderId="1" xfId="0" applyNumberFormat="1" applyFont="1" applyBorder="1" applyAlignment="1" applyProtection="1">
      <alignment horizontal="center" vertical="center"/>
      <protection locked="0"/>
    </xf>
    <xf numFmtId="167" fontId="2" fillId="0" borderId="1" xfId="0" applyNumberFormat="1" applyFont="1" applyBorder="1" applyAlignment="1" applyProtection="1">
      <alignment horizontal="center" vertical="center"/>
      <protection locked="0"/>
    </xf>
    <xf numFmtId="168" fontId="2" fillId="0" borderId="1" xfId="0" applyNumberFormat="1" applyFont="1" applyBorder="1" applyAlignment="1" applyProtection="1">
      <alignment horizontal="center" vertical="center" wrapText="1"/>
      <protection locked="0"/>
    </xf>
    <xf numFmtId="0" fontId="36" fillId="0" borderId="1" xfId="0" applyFont="1" applyBorder="1" applyProtection="1">
      <protection locked="0"/>
    </xf>
    <xf numFmtId="1" fontId="2" fillId="0" borderId="1" xfId="0" applyNumberFormat="1" applyFont="1" applyBorder="1" applyAlignment="1" applyProtection="1">
      <alignment horizontal="center" vertical="center" wrapText="1"/>
      <protection locked="0"/>
    </xf>
    <xf numFmtId="167" fontId="2" fillId="0" borderId="1" xfId="0" applyNumberFormat="1" applyFont="1" applyBorder="1" applyAlignment="1" applyProtection="1">
      <alignment horizontal="center" vertical="center" wrapText="1"/>
      <protection locked="0"/>
    </xf>
    <xf numFmtId="166" fontId="2" fillId="0" borderId="1" xfId="0" applyNumberFormat="1" applyFont="1" applyBorder="1" applyAlignment="1" applyProtection="1">
      <alignment horizontal="center" vertical="center" wrapText="1"/>
      <protection locked="0"/>
    </xf>
    <xf numFmtId="168" fontId="4" fillId="0" borderId="1" xfId="0" applyNumberFormat="1" applyFont="1" applyBorder="1" applyAlignment="1" applyProtection="1">
      <alignment horizontal="center" vertical="center"/>
      <protection locked="0"/>
    </xf>
    <xf numFmtId="0" fontId="2" fillId="0" borderId="1" xfId="0" applyFont="1" applyBorder="1" applyProtection="1">
      <protection locked="0"/>
    </xf>
    <xf numFmtId="3" fontId="2" fillId="0" borderId="1" xfId="0" applyNumberFormat="1" applyFont="1" applyFill="1" applyBorder="1" applyProtection="1">
      <protection locked="0"/>
    </xf>
    <xf numFmtId="0" fontId="3" fillId="0" borderId="1" xfId="0" applyFont="1" applyBorder="1" applyProtection="1">
      <protection locked="0"/>
    </xf>
    <xf numFmtId="49" fontId="2" fillId="0" borderId="1" xfId="0" applyNumberFormat="1" applyFont="1" applyFill="1" applyBorder="1" applyAlignment="1" applyProtection="1">
      <alignment horizontal="center" vertical="center"/>
      <protection locked="0"/>
    </xf>
    <xf numFmtId="1" fontId="3" fillId="0" borderId="1" xfId="0" applyNumberFormat="1" applyFont="1" applyBorder="1" applyAlignment="1" applyProtection="1">
      <alignment horizontal="center" vertical="center"/>
      <protection locked="0"/>
    </xf>
    <xf numFmtId="168" fontId="3" fillId="0" borderId="1" xfId="0" applyNumberFormat="1" applyFont="1" applyBorder="1" applyAlignment="1" applyProtection="1">
      <alignment horizontal="center" vertical="center"/>
      <protection locked="0"/>
    </xf>
    <xf numFmtId="166" fontId="3" fillId="0" borderId="1" xfId="0" applyNumberFormat="1" applyFont="1" applyBorder="1" applyAlignment="1" applyProtection="1">
      <alignment horizontal="center" vertical="center"/>
      <protection locked="0"/>
    </xf>
    <xf numFmtId="168" fontId="3" fillId="0" borderId="1" xfId="0" applyNumberFormat="1" applyFont="1" applyFill="1" applyBorder="1" applyAlignment="1" applyProtection="1">
      <alignment horizontal="center" vertical="center"/>
      <protection locked="0"/>
    </xf>
    <xf numFmtId="0" fontId="3" fillId="0" borderId="41" xfId="0" applyFont="1" applyBorder="1" applyAlignment="1">
      <alignment horizontal="left" vertical="top" wrapText="1"/>
    </xf>
    <xf numFmtId="3" fontId="3" fillId="0" borderId="41" xfId="0" applyNumberFormat="1" applyFont="1" applyBorder="1" applyProtection="1"/>
    <xf numFmtId="166" fontId="3" fillId="0" borderId="40" xfId="0" applyNumberFormat="1" applyFont="1" applyBorder="1" applyAlignment="1">
      <alignment horizontal="left" vertical="center" wrapText="1"/>
    </xf>
    <xf numFmtId="0" fontId="2" fillId="0" borderId="22" xfId="0" applyFont="1" applyBorder="1" applyAlignment="1">
      <alignment horizontal="left" vertical="center" wrapText="1"/>
    </xf>
    <xf numFmtId="0" fontId="4" fillId="0" borderId="1" xfId="0" applyFont="1" applyBorder="1" applyProtection="1">
      <protection locked="0"/>
    </xf>
    <xf numFmtId="0" fontId="32" fillId="0" borderId="1" xfId="0" applyFont="1" applyBorder="1" applyAlignment="1">
      <alignment horizontal="left" vertical="top" wrapText="1"/>
    </xf>
    <xf numFmtId="3" fontId="3" fillId="0" borderId="1" xfId="0" applyNumberFormat="1" applyFont="1" applyBorder="1" applyAlignment="1">
      <alignment horizontal="left" vertical="top" wrapText="1"/>
    </xf>
    <xf numFmtId="3" fontId="3" fillId="0" borderId="1" xfId="0" applyNumberFormat="1" applyFont="1" applyBorder="1" applyAlignment="1">
      <alignment horizontal="right" vertical="top" wrapText="1"/>
    </xf>
    <xf numFmtId="0" fontId="3" fillId="0" borderId="22" xfId="0" applyFont="1" applyBorder="1" applyAlignment="1">
      <alignment horizontal="center"/>
    </xf>
    <xf numFmtId="0" fontId="3" fillId="0" borderId="26" xfId="0" applyFont="1" applyBorder="1" applyAlignment="1">
      <alignment horizontal="center" wrapText="1"/>
    </xf>
    <xf numFmtId="168" fontId="19" fillId="0" borderId="1" xfId="0" applyNumberFormat="1" applyFont="1" applyBorder="1" applyAlignment="1">
      <alignment horizontal="center"/>
    </xf>
    <xf numFmtId="0" fontId="19" fillId="0" borderId="1" xfId="0" applyFont="1" applyBorder="1" applyAlignment="1">
      <alignment horizontal="left" wrapText="1"/>
    </xf>
    <xf numFmtId="0" fontId="31" fillId="0" borderId="1" xfId="0" applyFont="1" applyBorder="1" applyAlignment="1">
      <alignment horizontal="left" wrapText="1"/>
    </xf>
    <xf numFmtId="167" fontId="2" fillId="0" borderId="1" xfId="0" applyNumberFormat="1" applyFont="1" applyBorder="1" applyAlignment="1" applyProtection="1">
      <alignment vertical="center"/>
      <protection locked="0"/>
    </xf>
    <xf numFmtId="0" fontId="14" fillId="0" borderId="1" xfId="0" applyFont="1" applyBorder="1" applyProtection="1"/>
    <xf numFmtId="0" fontId="22" fillId="0" borderId="23" xfId="0" applyFont="1" applyBorder="1" applyAlignment="1">
      <alignment horizontal="center" wrapText="1"/>
    </xf>
    <xf numFmtId="0" fontId="22" fillId="0" borderId="24" xfId="0" applyFont="1" applyBorder="1" applyAlignment="1">
      <alignment horizontal="center" wrapText="1"/>
    </xf>
    <xf numFmtId="0" fontId="2" fillId="0" borderId="0" xfId="0" applyFont="1" applyAlignment="1">
      <alignment horizontal="center"/>
    </xf>
    <xf numFmtId="0" fontId="22" fillId="0" borderId="22" xfId="0" applyFont="1" applyBorder="1" applyAlignment="1">
      <alignment horizontal="center" wrapText="1"/>
    </xf>
    <xf numFmtId="0" fontId="33" fillId="0" borderId="1" xfId="4" applyFont="1" applyBorder="1" applyAlignment="1">
      <alignment horizontal="left" vertical="top" wrapText="1"/>
    </xf>
    <xf numFmtId="3" fontId="2" fillId="0" borderId="1" xfId="4" applyNumberFormat="1" applyFont="1" applyBorder="1" applyAlignment="1">
      <alignment horizontal="right" vertical="top" wrapText="1"/>
    </xf>
    <xf numFmtId="0" fontId="2" fillId="0" borderId="1" xfId="0" applyFont="1" applyBorder="1" applyAlignment="1">
      <alignment horizontal="center" vertical="center" wrapText="1"/>
    </xf>
    <xf numFmtId="0" fontId="3" fillId="0" borderId="26" xfId="0" applyFont="1" applyBorder="1" applyAlignment="1">
      <alignment horizontal="center" wrapText="1"/>
    </xf>
    <xf numFmtId="0" fontId="2" fillId="0" borderId="1" xfId="0" applyFont="1" applyBorder="1" applyAlignment="1">
      <alignment horizontal="center" vertical="center" wrapText="1"/>
    </xf>
    <xf numFmtId="0" fontId="10" fillId="0" borderId="0" xfId="0" applyFont="1" applyFill="1" applyAlignment="1">
      <alignment horizontal="center" vertical="center" wrapText="1"/>
    </xf>
    <xf numFmtId="0" fontId="2" fillId="0" borderId="0" xfId="0" applyFont="1" applyAlignment="1">
      <alignment horizontal="center"/>
    </xf>
    <xf numFmtId="1" fontId="3" fillId="0" borderId="1" xfId="0" applyNumberFormat="1" applyFont="1" applyBorder="1"/>
    <xf numFmtId="0" fontId="22" fillId="0" borderId="28" xfId="0" applyFont="1" applyBorder="1" applyAlignment="1">
      <alignment wrapText="1"/>
    </xf>
    <xf numFmtId="0" fontId="22" fillId="0" borderId="35" xfId="0" applyFont="1" applyBorder="1" applyAlignment="1">
      <alignment wrapText="1"/>
    </xf>
    <xf numFmtId="0" fontId="22" fillId="0" borderId="25" xfId="0" applyFont="1" applyBorder="1" applyAlignment="1">
      <alignment wrapText="1"/>
    </xf>
    <xf numFmtId="0" fontId="2" fillId="0" borderId="42" xfId="0" applyFont="1" applyBorder="1" applyAlignment="1">
      <alignment horizontal="center" wrapText="1"/>
    </xf>
    <xf numFmtId="0" fontId="22" fillId="0" borderId="23" xfId="0" applyFont="1" applyBorder="1" applyAlignment="1">
      <alignment horizontal="center" wrapText="1"/>
    </xf>
    <xf numFmtId="0" fontId="0" fillId="0" borderId="0" xfId="0" applyAlignment="1">
      <alignment horizontal="center"/>
    </xf>
    <xf numFmtId="0" fontId="8" fillId="0" borderId="4" xfId="0" applyFont="1" applyBorder="1" applyAlignment="1">
      <alignment horizontal="center" wrapText="1"/>
    </xf>
    <xf numFmtId="0" fontId="9" fillId="0" borderId="1" xfId="0" applyFont="1" applyBorder="1" applyAlignment="1">
      <alignment horizontal="center" vertical="center" wrapText="1"/>
    </xf>
    <xf numFmtId="165" fontId="37" fillId="0" borderId="1" xfId="0" applyNumberFormat="1" applyFont="1" applyBorder="1" applyAlignment="1">
      <alignment wrapText="1"/>
    </xf>
    <xf numFmtId="3" fontId="0" fillId="0" borderId="1" xfId="0" applyNumberFormat="1" applyBorder="1" applyAlignment="1">
      <alignment horizontal="right"/>
    </xf>
    <xf numFmtId="3" fontId="19" fillId="0" borderId="1" xfId="0" applyNumberFormat="1" applyFont="1" applyFill="1" applyBorder="1" applyAlignment="1">
      <alignment horizontal="right" wrapText="1"/>
    </xf>
    <xf numFmtId="165" fontId="38" fillId="0" borderId="1" xfId="0" applyNumberFormat="1" applyFont="1" applyFill="1" applyBorder="1" applyAlignment="1">
      <alignment wrapText="1"/>
    </xf>
    <xf numFmtId="164" fontId="39" fillId="0" borderId="1" xfId="0" applyNumberFormat="1" applyFont="1" applyBorder="1" applyAlignment="1">
      <alignment vertical="center"/>
    </xf>
    <xf numFmtId="0" fontId="2" fillId="0" borderId="1" xfId="0" applyFont="1" applyBorder="1" applyAlignment="1">
      <alignment horizontal="center"/>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2" fillId="0" borderId="18" xfId="0" applyFont="1" applyBorder="1" applyAlignment="1">
      <alignment horizontal="center" vertical="center" wrapText="1"/>
    </xf>
    <xf numFmtId="165" fontId="37" fillId="0" borderId="9" xfId="0" applyNumberFormat="1" applyFont="1" applyBorder="1" applyAlignment="1">
      <alignment wrapText="1"/>
    </xf>
    <xf numFmtId="3" fontId="31" fillId="0" borderId="1" xfId="0" applyNumberFormat="1" applyFont="1" applyFill="1" applyBorder="1" applyAlignment="1">
      <alignment horizontal="right" vertical="center" wrapText="1"/>
    </xf>
    <xf numFmtId="3" fontId="31" fillId="0" borderId="10" xfId="0" applyNumberFormat="1" applyFont="1" applyBorder="1" applyAlignment="1">
      <alignment horizontal="right" vertical="center"/>
    </xf>
    <xf numFmtId="165" fontId="38" fillId="0" borderId="19" xfId="0" applyNumberFormat="1" applyFont="1" applyFill="1" applyBorder="1" applyAlignment="1">
      <alignment wrapText="1"/>
    </xf>
    <xf numFmtId="3" fontId="40" fillId="0" borderId="20" xfId="0" applyNumberFormat="1" applyFont="1" applyBorder="1" applyAlignment="1">
      <alignment horizontal="right" vertical="center"/>
    </xf>
    <xf numFmtId="3" fontId="40" fillId="0" borderId="21" xfId="0" applyNumberFormat="1" applyFont="1" applyBorder="1" applyAlignment="1">
      <alignment horizontal="right" vertical="center"/>
    </xf>
    <xf numFmtId="0" fontId="2" fillId="0" borderId="15" xfId="0" applyFont="1" applyBorder="1"/>
    <xf numFmtId="165" fontId="34" fillId="0" borderId="31" xfId="0" applyNumberFormat="1" applyFont="1" applyBorder="1" applyAlignment="1">
      <alignment horizontal="left" wrapText="1"/>
    </xf>
    <xf numFmtId="0" fontId="2" fillId="0" borderId="15" xfId="0" applyFont="1" applyFill="1" applyBorder="1"/>
    <xf numFmtId="165" fontId="35" fillId="0" borderId="31" xfId="0" applyNumberFormat="1" applyFont="1" applyFill="1" applyBorder="1" applyAlignment="1">
      <alignment wrapText="1"/>
    </xf>
    <xf numFmtId="0" fontId="2" fillId="3" borderId="0" xfId="0" applyFont="1" applyFill="1"/>
    <xf numFmtId="3" fontId="3" fillId="3" borderId="1" xfId="0" applyNumberFormat="1" applyFont="1" applyFill="1" applyBorder="1"/>
    <xf numFmtId="0" fontId="22" fillId="0" borderId="43" xfId="0" applyFont="1" applyBorder="1" applyAlignment="1">
      <alignment wrapText="1"/>
    </xf>
    <xf numFmtId="0" fontId="2" fillId="0" borderId="39" xfId="0" applyFont="1" applyBorder="1" applyAlignment="1">
      <alignment horizontal="left" vertical="center" wrapText="1"/>
    </xf>
    <xf numFmtId="170" fontId="22" fillId="0" borderId="22" xfId="0" applyNumberFormat="1" applyFont="1" applyBorder="1" applyAlignment="1">
      <alignment horizontal="right" wrapText="1"/>
    </xf>
    <xf numFmtId="169" fontId="3" fillId="0" borderId="1" xfId="3" applyNumberFormat="1" applyFont="1" applyFill="1" applyBorder="1" applyAlignment="1" applyProtection="1">
      <alignment horizontal="right" vertical="center" wrapText="1"/>
      <protection locked="0"/>
    </xf>
    <xf numFmtId="169" fontId="2" fillId="0" borderId="1" xfId="3" applyNumberFormat="1" applyFont="1" applyFill="1" applyBorder="1" applyAlignment="1" applyProtection="1">
      <alignment horizontal="right" vertical="center" wrapText="1"/>
      <protection locked="0"/>
    </xf>
    <xf numFmtId="169" fontId="2" fillId="0" borderId="1" xfId="3" applyNumberFormat="1" applyFont="1" applyFill="1" applyBorder="1" applyAlignment="1" applyProtection="1">
      <alignment horizontal="right" vertical="center"/>
      <protection locked="0"/>
    </xf>
    <xf numFmtId="169" fontId="3" fillId="0" borderId="1" xfId="3" applyNumberFormat="1" applyFont="1" applyBorder="1" applyAlignment="1">
      <alignment horizontal="right" vertical="center"/>
    </xf>
    <xf numFmtId="2" fontId="3" fillId="0" borderId="1" xfId="0" applyNumberFormat="1" applyFont="1" applyBorder="1" applyAlignment="1">
      <alignment horizontal="center" vertical="justify"/>
    </xf>
    <xf numFmtId="2" fontId="26" fillId="0" borderId="1" xfId="0" applyNumberFormat="1" applyFont="1" applyBorder="1" applyAlignment="1">
      <alignment horizontal="center" vertical="justify" wrapText="1"/>
    </xf>
    <xf numFmtId="2" fontId="3" fillId="0" borderId="1" xfId="2" applyNumberFormat="1" applyFont="1" applyFill="1" applyBorder="1" applyAlignment="1">
      <alignment horizontal="left" vertical="top" wrapText="1"/>
    </xf>
    <xf numFmtId="2" fontId="3" fillId="0" borderId="1" xfId="2" applyNumberFormat="1" applyFont="1" applyFill="1" applyBorder="1" applyAlignment="1" applyProtection="1">
      <alignment horizontal="right" vertical="center" wrapText="1"/>
      <protection locked="0"/>
    </xf>
    <xf numFmtId="3" fontId="2" fillId="0" borderId="1" xfId="0" applyNumberFormat="1" applyFont="1" applyBorder="1" applyAlignment="1">
      <alignment horizontal="right" vertical="center" wrapText="1"/>
    </xf>
    <xf numFmtId="3" fontId="31" fillId="0" borderId="1" xfId="0" applyNumberFormat="1" applyFont="1" applyBorder="1" applyAlignment="1">
      <alignment horizontal="right"/>
    </xf>
    <xf numFmtId="3" fontId="31" fillId="0" borderId="1" xfId="0" applyNumberFormat="1" applyFont="1" applyFill="1" applyBorder="1" applyAlignment="1">
      <alignment horizontal="right" wrapText="1"/>
    </xf>
    <xf numFmtId="3" fontId="3" fillId="0" borderId="1" xfId="3" applyNumberFormat="1" applyFont="1" applyBorder="1" applyAlignment="1">
      <alignment horizontal="center" vertical="center"/>
    </xf>
    <xf numFmtId="0" fontId="0" fillId="7" borderId="0" xfId="0" applyFill="1"/>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3" fontId="12" fillId="0" borderId="1" xfId="0" applyNumberFormat="1" applyFont="1" applyFill="1" applyBorder="1" applyProtection="1">
      <protection locked="0"/>
    </xf>
    <xf numFmtId="3" fontId="3" fillId="0" borderId="7" xfId="0" applyNumberFormat="1" applyFont="1" applyBorder="1" applyProtection="1"/>
    <xf numFmtId="0" fontId="22" fillId="0" borderId="22" xfId="0" applyFont="1" applyBorder="1" applyAlignment="1">
      <alignment wrapText="1"/>
    </xf>
    <xf numFmtId="170" fontId="22" fillId="0" borderId="25" xfId="0" applyNumberFormat="1" applyFont="1" applyBorder="1" applyAlignment="1">
      <alignment horizontal="right" wrapText="1"/>
    </xf>
    <xf numFmtId="0" fontId="2" fillId="0" borderId="1" xfId="0" applyFont="1" applyBorder="1" applyAlignment="1">
      <alignment horizontal="center" vertical="center" wrapText="1"/>
    </xf>
    <xf numFmtId="0" fontId="9" fillId="0" borderId="0" xfId="0" applyFont="1" applyFill="1" applyAlignment="1">
      <alignment horizontal="right"/>
    </xf>
    <xf numFmtId="0" fontId="10" fillId="0" borderId="0" xfId="0" applyFont="1" applyFill="1" applyAlignment="1">
      <alignment horizontal="center" vertical="center" wrapText="1"/>
    </xf>
    <xf numFmtId="0" fontId="5" fillId="0" borderId="1" xfId="0" applyFont="1" applyBorder="1" applyAlignment="1">
      <alignment horizontal="center" wrapText="1"/>
    </xf>
    <xf numFmtId="0" fontId="8" fillId="0" borderId="28" xfId="0" applyFont="1" applyBorder="1" applyAlignment="1">
      <alignment horizontal="left"/>
    </xf>
    <xf numFmtId="0" fontId="8" fillId="0" borderId="29" xfId="0" applyFont="1" applyBorder="1" applyAlignment="1">
      <alignment horizontal="left"/>
    </xf>
    <xf numFmtId="0" fontId="10" fillId="0" borderId="0" xfId="0" applyFont="1" applyAlignment="1">
      <alignment horizontal="center"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3" fillId="0" borderId="0" xfId="0" applyFont="1" applyFill="1" applyAlignment="1">
      <alignment horizontal="center" wrapText="1"/>
    </xf>
    <xf numFmtId="0" fontId="2" fillId="0" borderId="0" xfId="0" applyFont="1" applyFill="1" applyAlignment="1">
      <alignment horizontal="right"/>
    </xf>
    <xf numFmtId="0" fontId="3" fillId="0" borderId="0" xfId="0" applyFont="1" applyAlignment="1">
      <alignment horizontal="center"/>
    </xf>
    <xf numFmtId="0" fontId="5" fillId="0" borderId="0" xfId="0" applyFont="1" applyAlignment="1">
      <alignment horizontal="center"/>
    </xf>
    <xf numFmtId="0" fontId="5" fillId="0" borderId="0" xfId="0" applyFont="1" applyAlignment="1">
      <alignment horizontal="right"/>
    </xf>
    <xf numFmtId="0" fontId="2" fillId="0" borderId="0" xfId="0" applyFont="1" applyAlignment="1">
      <alignment horizontal="right"/>
    </xf>
    <xf numFmtId="3" fontId="22" fillId="0" borderId="28" xfId="0" applyNumberFormat="1" applyFont="1" applyBorder="1" applyAlignment="1">
      <alignment horizontal="right" wrapText="1"/>
    </xf>
    <xf numFmtId="3" fontId="5" fillId="0" borderId="35" xfId="0" applyNumberFormat="1" applyFont="1" applyBorder="1" applyAlignment="1">
      <alignment horizontal="right"/>
    </xf>
    <xf numFmtId="3" fontId="5" fillId="0" borderId="25" xfId="0" applyNumberFormat="1" applyFont="1" applyBorder="1" applyAlignment="1">
      <alignment horizontal="right"/>
    </xf>
    <xf numFmtId="0" fontId="3" fillId="0" borderId="0" xfId="0" applyFont="1" applyAlignment="1">
      <alignment horizontal="center" vertical="justify"/>
    </xf>
    <xf numFmtId="0" fontId="5" fillId="0" borderId="0" xfId="0" applyFont="1" applyAlignment="1">
      <alignment horizontal="center" vertical="justify"/>
    </xf>
    <xf numFmtId="0" fontId="2" fillId="0" borderId="0" xfId="0" applyFont="1" applyAlignment="1">
      <alignment horizontal="center"/>
    </xf>
    <xf numFmtId="0" fontId="2" fillId="0" borderId="0" xfId="0" applyFont="1" applyAlignment="1">
      <alignment horizontal="center" vertical="justify"/>
    </xf>
    <xf numFmtId="0" fontId="2" fillId="0" borderId="34" xfId="0" applyFont="1" applyBorder="1" applyAlignment="1">
      <alignment horizontal="right"/>
    </xf>
    <xf numFmtId="0" fontId="5" fillId="0" borderId="34" xfId="0" applyFont="1" applyBorder="1" applyAlignment="1">
      <alignment horizontal="right"/>
    </xf>
    <xf numFmtId="0" fontId="22" fillId="0" borderId="28" xfId="0" applyFont="1" applyBorder="1" applyAlignment="1">
      <alignment horizontal="center" wrapText="1"/>
    </xf>
    <xf numFmtId="0" fontId="5" fillId="0" borderId="35" xfId="0" applyFont="1" applyBorder="1" applyAlignment="1"/>
    <xf numFmtId="0" fontId="5" fillId="0" borderId="25" xfId="0" applyFont="1" applyBorder="1" applyAlignment="1"/>
    <xf numFmtId="3" fontId="3" fillId="0" borderId="28" xfId="0" applyNumberFormat="1" applyFont="1" applyBorder="1" applyAlignment="1">
      <alignment horizontal="right" wrapText="1"/>
    </xf>
    <xf numFmtId="3" fontId="2" fillId="0" borderId="28" xfId="0" applyNumberFormat="1" applyFont="1" applyBorder="1" applyAlignment="1">
      <alignment horizontal="right" wrapText="1"/>
    </xf>
    <xf numFmtId="3" fontId="26" fillId="0" borderId="28" xfId="0" applyNumberFormat="1" applyFont="1" applyBorder="1" applyAlignment="1">
      <alignment horizontal="right" wrapText="1"/>
    </xf>
    <xf numFmtId="3" fontId="2" fillId="0" borderId="39" xfId="0" applyNumberFormat="1" applyFont="1" applyBorder="1" applyAlignment="1">
      <alignment horizontal="right" vertical="center" wrapText="1"/>
    </xf>
    <xf numFmtId="3" fontId="5" fillId="0" borderId="34" xfId="0" applyNumberFormat="1" applyFont="1" applyBorder="1" applyAlignment="1">
      <alignment horizontal="right" vertical="center"/>
    </xf>
    <xf numFmtId="3" fontId="5" fillId="0" borderId="24" xfId="0" applyNumberFormat="1" applyFont="1" applyBorder="1" applyAlignment="1">
      <alignment horizontal="right" vertical="center"/>
    </xf>
    <xf numFmtId="0" fontId="5" fillId="0" borderId="35" xfId="0" applyFont="1" applyBorder="1" applyAlignment="1">
      <alignment horizontal="center"/>
    </xf>
    <xf numFmtId="0" fontId="5" fillId="0" borderId="25" xfId="0" applyFont="1" applyBorder="1" applyAlignment="1">
      <alignment horizontal="center"/>
    </xf>
    <xf numFmtId="3" fontId="22" fillId="0" borderId="41" xfId="0" applyNumberFormat="1" applyFont="1" applyBorder="1" applyAlignment="1">
      <alignment horizontal="center" wrapText="1"/>
    </xf>
    <xf numFmtId="3" fontId="2" fillId="0" borderId="28" xfId="0" applyNumberFormat="1" applyFont="1" applyBorder="1" applyAlignment="1">
      <alignment horizontal="center" wrapText="1"/>
    </xf>
    <xf numFmtId="3" fontId="2" fillId="0" borderId="35" xfId="0" applyNumberFormat="1" applyFont="1" applyBorder="1" applyAlignment="1">
      <alignment horizontal="center" wrapText="1"/>
    </xf>
    <xf numFmtId="3" fontId="2" fillId="0" borderId="25" xfId="0" applyNumberFormat="1" applyFont="1" applyBorder="1" applyAlignment="1">
      <alignment horizontal="center" wrapText="1"/>
    </xf>
    <xf numFmtId="0" fontId="2" fillId="0" borderId="27" xfId="0" applyFont="1" applyBorder="1" applyAlignment="1">
      <alignment horizontal="justify" shrinkToFit="1"/>
    </xf>
    <xf numFmtId="0" fontId="5" fillId="0" borderId="27" xfId="0" applyFont="1" applyBorder="1" applyAlignment="1">
      <alignment shrinkToFit="1"/>
    </xf>
    <xf numFmtId="3" fontId="2" fillId="0" borderId="28" xfId="0" applyNumberFormat="1" applyFont="1" applyBorder="1" applyAlignment="1">
      <alignment horizontal="right" vertical="center" wrapText="1"/>
    </xf>
    <xf numFmtId="3" fontId="5" fillId="0" borderId="35" xfId="0" applyNumberFormat="1" applyFont="1" applyBorder="1" applyAlignment="1">
      <alignment horizontal="right" vertical="center"/>
    </xf>
    <xf numFmtId="3" fontId="5" fillId="0" borderId="25" xfId="0" applyNumberFormat="1" applyFont="1" applyBorder="1" applyAlignment="1">
      <alignment horizontal="right" vertical="center"/>
    </xf>
    <xf numFmtId="3" fontId="2" fillId="0" borderId="37" xfId="0" applyNumberFormat="1" applyFont="1" applyBorder="1" applyAlignment="1">
      <alignment horizontal="right" vertical="center" wrapText="1"/>
    </xf>
    <xf numFmtId="3" fontId="5" fillId="0" borderId="27" xfId="0" applyNumberFormat="1" applyFont="1" applyBorder="1" applyAlignment="1">
      <alignment horizontal="right" vertical="center"/>
    </xf>
    <xf numFmtId="3" fontId="5" fillId="0" borderId="38" xfId="0" applyNumberFormat="1" applyFont="1" applyBorder="1" applyAlignment="1">
      <alignment horizontal="right" vertical="center"/>
    </xf>
    <xf numFmtId="3" fontId="2" fillId="0" borderId="1" xfId="0" applyNumberFormat="1" applyFont="1" applyBorder="1" applyAlignment="1">
      <alignment horizontal="right" vertical="center" wrapText="1"/>
    </xf>
    <xf numFmtId="3" fontId="5" fillId="0" borderId="1" xfId="0" applyNumberFormat="1" applyFont="1" applyBorder="1" applyAlignment="1">
      <alignment horizontal="right" vertical="center"/>
    </xf>
    <xf numFmtId="0" fontId="2" fillId="0" borderId="34" xfId="0" applyFont="1" applyBorder="1" applyAlignment="1">
      <alignment horizontal="center" wrapText="1"/>
    </xf>
    <xf numFmtId="0" fontId="22" fillId="0" borderId="35" xfId="0" applyFont="1" applyBorder="1" applyAlignment="1">
      <alignment horizontal="center" wrapText="1"/>
    </xf>
    <xf numFmtId="0" fontId="22" fillId="0" borderId="25" xfId="0" applyFont="1" applyBorder="1" applyAlignment="1">
      <alignment horizontal="center" wrapText="1"/>
    </xf>
    <xf numFmtId="3" fontId="22" fillId="0" borderId="28" xfId="0" applyNumberFormat="1" applyFont="1" applyBorder="1" applyAlignment="1">
      <alignment horizontal="center" wrapText="1"/>
    </xf>
    <xf numFmtId="3" fontId="22" fillId="0" borderId="35" xfId="0" applyNumberFormat="1" applyFont="1" applyBorder="1" applyAlignment="1">
      <alignment horizontal="center" wrapText="1"/>
    </xf>
    <xf numFmtId="3" fontId="22" fillId="0" borderId="25" xfId="0" applyNumberFormat="1" applyFont="1" applyBorder="1" applyAlignment="1">
      <alignment horizontal="center" wrapText="1"/>
    </xf>
    <xf numFmtId="0" fontId="2" fillId="0" borderId="0" xfId="0" applyFont="1" applyFill="1" applyAlignment="1" applyProtection="1">
      <alignment horizontal="right"/>
    </xf>
    <xf numFmtId="0" fontId="3" fillId="0" borderId="0" xfId="0" applyFont="1" applyAlignment="1" applyProtection="1">
      <alignment horizontal="center" wrapText="1"/>
    </xf>
    <xf numFmtId="0" fontId="2" fillId="0" borderId="15" xfId="0" applyFont="1" applyBorder="1" applyAlignment="1">
      <alignment horizontal="center"/>
    </xf>
    <xf numFmtId="0" fontId="2" fillId="0" borderId="32" xfId="0" applyFont="1" applyBorder="1" applyAlignment="1">
      <alignment horizontal="center"/>
    </xf>
    <xf numFmtId="3" fontId="31" fillId="0" borderId="15" xfId="0" applyNumberFormat="1" applyFont="1" applyBorder="1" applyAlignment="1">
      <alignment horizontal="center"/>
    </xf>
    <xf numFmtId="3" fontId="31" fillId="0" borderId="32" xfId="0" applyNumberFormat="1" applyFont="1" applyBorder="1" applyAlignment="1">
      <alignment horizontal="center"/>
    </xf>
    <xf numFmtId="3" fontId="39" fillId="0" borderId="15" xfId="0" applyNumberFormat="1" applyFont="1" applyBorder="1" applyAlignment="1">
      <alignment horizontal="center"/>
    </xf>
    <xf numFmtId="3" fontId="39" fillId="0" borderId="32" xfId="0" applyNumberFormat="1" applyFont="1" applyBorder="1" applyAlignment="1">
      <alignment horizontal="center"/>
    </xf>
    <xf numFmtId="0" fontId="0" fillId="0" borderId="33" xfId="0" applyBorder="1" applyAlignment="1">
      <alignment horizontal="center"/>
    </xf>
    <xf numFmtId="0" fontId="0" fillId="0" borderId="30" xfId="0" applyBorder="1" applyAlignment="1">
      <alignment horizontal="center"/>
    </xf>
    <xf numFmtId="0" fontId="0" fillId="0" borderId="0" xfId="0" applyAlignment="1">
      <alignment horizontal="center"/>
    </xf>
    <xf numFmtId="0" fontId="3" fillId="0" borderId="0"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3" fillId="0" borderId="0" xfId="0" applyFont="1" applyAlignment="1">
      <alignment horizontal="center" wrapText="1"/>
    </xf>
    <xf numFmtId="0" fontId="2" fillId="0" borderId="15" xfId="0" applyFont="1" applyBorder="1" applyAlignment="1">
      <alignment horizontal="center" vertical="center" wrapText="1"/>
    </xf>
    <xf numFmtId="0" fontId="2" fillId="0" borderId="32" xfId="0" applyFont="1" applyBorder="1" applyAlignment="1">
      <alignment horizontal="center" vertical="center" wrapText="1"/>
    </xf>
    <xf numFmtId="165" fontId="35" fillId="0" borderId="15" xfId="0" applyNumberFormat="1" applyFont="1" applyFill="1" applyBorder="1" applyAlignment="1">
      <alignment horizontal="left" wrapText="1"/>
    </xf>
    <xf numFmtId="165" fontId="35" fillId="0" borderId="32" xfId="0" applyNumberFormat="1" applyFont="1" applyFill="1" applyBorder="1" applyAlignment="1">
      <alignment horizontal="left" wrapText="1"/>
    </xf>
    <xf numFmtId="0" fontId="3" fillId="0" borderId="33" xfId="0" applyFont="1" applyFill="1" applyBorder="1" applyAlignment="1">
      <alignment horizontal="center" vertical="center" wrapText="1"/>
    </xf>
    <xf numFmtId="0" fontId="2" fillId="0" borderId="0" xfId="0" applyFont="1" applyBorder="1" applyAlignment="1">
      <alignment horizontal="center" vertical="center" wrapText="1"/>
    </xf>
    <xf numFmtId="0" fontId="30" fillId="0" borderId="0" xfId="0" applyFont="1" applyFill="1" applyAlignment="1">
      <alignment horizontal="center" vertical="center" wrapText="1"/>
    </xf>
    <xf numFmtId="0" fontId="3" fillId="0" borderId="31" xfId="0" applyFont="1" applyFill="1" applyBorder="1" applyAlignment="1">
      <alignment horizontal="center" vertical="center" wrapText="1"/>
    </xf>
    <xf numFmtId="165" fontId="34" fillId="0" borderId="15" xfId="0" applyNumberFormat="1" applyFont="1" applyBorder="1" applyAlignment="1">
      <alignment horizontal="left" wrapText="1"/>
    </xf>
    <xf numFmtId="165" fontId="34" fillId="0" borderId="32" xfId="0" applyNumberFormat="1" applyFont="1" applyBorder="1" applyAlignment="1">
      <alignment horizontal="left" wrapText="1"/>
    </xf>
    <xf numFmtId="165" fontId="35" fillId="0" borderId="15" xfId="0" applyNumberFormat="1" applyFont="1" applyBorder="1" applyAlignment="1">
      <alignment horizontal="left" wrapText="1"/>
    </xf>
    <xf numFmtId="165" fontId="35" fillId="0" borderId="32" xfId="0" applyNumberFormat="1" applyFont="1" applyBorder="1" applyAlignment="1">
      <alignment horizontal="left" wrapText="1"/>
    </xf>
    <xf numFmtId="0" fontId="2" fillId="0" borderId="15" xfId="0" applyFont="1" applyBorder="1" applyAlignment="1">
      <alignment horizontal="left" vertical="center" wrapText="1"/>
    </xf>
    <xf numFmtId="0" fontId="2" fillId="0" borderId="32" xfId="0" applyFont="1" applyBorder="1" applyAlignment="1">
      <alignment horizontal="left" vertical="center" wrapText="1"/>
    </xf>
    <xf numFmtId="0" fontId="8" fillId="0" borderId="30" xfId="0" applyFont="1" applyFill="1" applyBorder="1" applyAlignment="1">
      <alignment horizontal="center" vertical="center" wrapText="1"/>
    </xf>
    <xf numFmtId="0" fontId="3" fillId="0" borderId="0" xfId="0" applyFont="1" applyAlignment="1">
      <alignment horizontal="left" vertical="top"/>
    </xf>
    <xf numFmtId="0" fontId="8" fillId="0" borderId="0" xfId="0" applyFont="1" applyFill="1" applyAlignment="1">
      <alignment horizontal="center" vertical="center" wrapText="1"/>
    </xf>
    <xf numFmtId="0" fontId="3" fillId="0" borderId="15"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3" fillId="3" borderId="15" xfId="0" applyFont="1" applyFill="1" applyBorder="1" applyAlignment="1">
      <alignment horizontal="left"/>
    </xf>
    <xf numFmtId="0" fontId="3" fillId="3" borderId="32" xfId="0" applyFont="1" applyFill="1" applyBorder="1" applyAlignment="1">
      <alignment horizontal="left"/>
    </xf>
    <xf numFmtId="0" fontId="3" fillId="0" borderId="0" xfId="0" applyFont="1" applyFill="1" applyAlignment="1">
      <alignment horizontal="center" vertical="center" wrapText="1"/>
    </xf>
    <xf numFmtId="0" fontId="3" fillId="0" borderId="18" xfId="0" applyFont="1" applyBorder="1" applyAlignment="1">
      <alignment horizontal="center" wrapText="1"/>
    </xf>
    <xf numFmtId="0" fontId="3" fillId="0" borderId="21" xfId="0" applyFont="1" applyBorder="1" applyAlignment="1">
      <alignment horizontal="center" wrapText="1"/>
    </xf>
    <xf numFmtId="0" fontId="5" fillId="0" borderId="0" xfId="0" applyFont="1" applyFill="1" applyAlignment="1">
      <alignment horizontal="center"/>
    </xf>
    <xf numFmtId="0" fontId="5" fillId="0" borderId="34" xfId="0" applyFont="1" applyFill="1" applyBorder="1" applyAlignment="1">
      <alignment horizontal="center"/>
    </xf>
    <xf numFmtId="0" fontId="3" fillId="0" borderId="16" xfId="0" applyFont="1" applyBorder="1" applyAlignment="1">
      <alignment horizontal="center" wrapText="1"/>
    </xf>
    <xf numFmtId="0" fontId="3" fillId="0" borderId="19" xfId="0" applyFont="1" applyBorder="1" applyAlignment="1">
      <alignment horizontal="center" wrapText="1"/>
    </xf>
    <xf numFmtId="0" fontId="3" fillId="0" borderId="17" xfId="0" applyFont="1" applyBorder="1" applyAlignment="1">
      <alignment horizontal="center" wrapText="1"/>
    </xf>
    <xf numFmtId="0" fontId="3" fillId="0" borderId="20" xfId="0" applyFont="1" applyBorder="1" applyAlignment="1">
      <alignment horizontal="center" wrapText="1"/>
    </xf>
    <xf numFmtId="0" fontId="3" fillId="0" borderId="28" xfId="0" applyFont="1" applyBorder="1" applyAlignment="1">
      <alignment horizontal="center"/>
    </xf>
    <xf numFmtId="0" fontId="3" fillId="0" borderId="25" xfId="0" applyFont="1" applyBorder="1" applyAlignment="1">
      <alignment horizontal="center"/>
    </xf>
    <xf numFmtId="0" fontId="2" fillId="0" borderId="34" xfId="0" applyFont="1" applyBorder="1" applyAlignment="1">
      <alignment horizontal="center"/>
    </xf>
    <xf numFmtId="0" fontId="2" fillId="0" borderId="15" xfId="0" applyFont="1" applyBorder="1" applyAlignment="1">
      <alignment horizontal="left" vertical="top" wrapText="1"/>
    </xf>
    <xf numFmtId="0" fontId="5" fillId="0" borderId="32" xfId="0" applyFont="1" applyBorder="1" applyAlignment="1">
      <alignment horizontal="left"/>
    </xf>
    <xf numFmtId="0" fontId="3" fillId="0" borderId="30" xfId="0" applyFont="1" applyBorder="1" applyAlignment="1">
      <alignment horizontal="center" vertical="center" wrapText="1"/>
    </xf>
    <xf numFmtId="0" fontId="3" fillId="0" borderId="30" xfId="0" applyFont="1" applyBorder="1" applyAlignment="1">
      <alignment horizontal="center" wrapText="1"/>
    </xf>
    <xf numFmtId="0" fontId="2" fillId="0" borderId="15" xfId="0" applyFont="1" applyBorder="1" applyAlignment="1">
      <alignment horizontal="center" vertical="top" wrapText="1"/>
    </xf>
    <xf numFmtId="0" fontId="5" fillId="0" borderId="32" xfId="0" applyFont="1" applyBorder="1" applyAlignment="1"/>
    <xf numFmtId="0" fontId="2" fillId="0" borderId="1" xfId="0" applyFont="1" applyBorder="1" applyAlignment="1">
      <alignment horizontal="left" vertical="top" wrapText="1"/>
    </xf>
    <xf numFmtId="0" fontId="5" fillId="0" borderId="1" xfId="0" applyFont="1" applyBorder="1" applyAlignment="1">
      <alignment horizontal="left"/>
    </xf>
    <xf numFmtId="169" fontId="2" fillId="0" borderId="1" xfId="3" applyNumberFormat="1" applyFont="1" applyBorder="1" applyAlignment="1">
      <alignment horizontal="right" vertical="center"/>
    </xf>
    <xf numFmtId="0" fontId="16" fillId="0" borderId="1" xfId="0" applyFont="1" applyBorder="1" applyProtection="1"/>
    <xf numFmtId="49" fontId="12" fillId="0" borderId="1" xfId="0" applyNumberFormat="1" applyFont="1" applyBorder="1" applyAlignment="1" applyProtection="1">
      <alignment horizontal="center"/>
    </xf>
  </cellXfs>
  <cellStyles count="5">
    <cellStyle name="Денежный" xfId="1" builtinId="4"/>
    <cellStyle name="Обычный" xfId="0" builtinId="0"/>
    <cellStyle name="Обычный 2" xfId="4"/>
    <cellStyle name="Обычный_Пр_1" xfId="2"/>
    <cellStyle name="Финансовый" xfId="3" builtinId="3"/>
  </cellStyles>
  <dxfs count="2">
    <dxf>
      <font>
        <b val="0"/>
        <i val="0"/>
        <strike val="0"/>
        <condense val="0"/>
        <extend val="0"/>
        <outline val="0"/>
        <shadow val="0"/>
        <u val="none"/>
        <vertAlign val="baseline"/>
        <sz val="10"/>
        <color indexed="72"/>
        <name val="Arial"/>
        <scheme val="none"/>
      </font>
      <numFmt numFmtId="165" formatCode=";;"/>
      <alignment horizontal="general" vertical="bottom" textRotation="0" wrapText="1" indent="0" relativeIndent="0" justifyLastLine="0" shrinkToFit="0" mergeCell="0" readingOrder="0"/>
    </dxf>
    <dxf>
      <font>
        <b val="0"/>
        <i val="0"/>
        <strike val="0"/>
        <condense val="0"/>
        <extend val="0"/>
        <outline val="0"/>
        <shadow val="0"/>
        <u val="none"/>
        <vertAlign val="baseline"/>
        <sz val="10"/>
        <color indexed="72"/>
        <name val="Arial"/>
        <scheme val="none"/>
      </font>
      <numFmt numFmtId="167" formatCode="000"/>
      <alignment horizontal="center" vertical="bottom" textRotation="0" wrapText="0" indent="0" relativeIndent="0" justifyLastLine="0" shrinkToFit="0" mergeCell="0" readingOrder="0"/>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id="1" name="Список2" displayName="Список2" ref="A2:B169" insertRowShift="1" totalsRowShown="0">
  <tableColumns count="2">
    <tableColumn id="1" name="Столбец1" dataDxfId="1"/>
    <tableColumn id="2" name="Столбец2" dataDxfId="0"/>
  </tableColumns>
  <tableStyleInfo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7" Type="http://schemas.openxmlformats.org/officeDocument/2006/relationships/printerSettings" Target="../printerSettings/printerSettings27.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6.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J153"/>
  <sheetViews>
    <sheetView showGridLines="0" view="pageBreakPreview" topLeftCell="A145" zoomScaleNormal="100" zoomScaleSheetLayoutView="100" workbookViewId="0">
      <selection activeCell="J151" sqref="J151"/>
    </sheetView>
  </sheetViews>
  <sheetFormatPr defaultColWidth="9.140625" defaultRowHeight="15" outlineLevelCol="1"/>
  <cols>
    <col min="1" max="1" width="5.140625" style="23" bestFit="1" customWidth="1"/>
    <col min="2" max="3" width="3" style="23" bestFit="1" customWidth="1"/>
    <col min="4" max="4" width="6.85546875" style="23" bestFit="1" customWidth="1"/>
    <col min="5" max="5" width="3" style="23" customWidth="1"/>
    <col min="6" max="6" width="5.85546875" style="25" customWidth="1"/>
    <col min="7" max="7" width="4.85546875" style="23" bestFit="1" customWidth="1"/>
    <col min="8" max="8" width="48.7109375" style="1" customWidth="1"/>
    <col min="9" max="9" width="16.42578125" style="1" hidden="1" customWidth="1" outlineLevel="1"/>
    <col min="10" max="10" width="18.7109375" style="1" customWidth="1" collapsed="1"/>
    <col min="11" max="16384" width="9.140625" style="1"/>
  </cols>
  <sheetData>
    <row r="1" spans="1:10" ht="15.75">
      <c r="F1" s="330" t="s">
        <v>629</v>
      </c>
      <c r="G1" s="330"/>
      <c r="H1" s="330"/>
      <c r="I1" s="330"/>
      <c r="J1" s="330"/>
    </row>
    <row r="2" spans="1:10" ht="15.75">
      <c r="F2" s="330" t="s">
        <v>1052</v>
      </c>
      <c r="G2" s="330"/>
      <c r="H2" s="330"/>
      <c r="I2" s="330"/>
      <c r="J2" s="330"/>
    </row>
    <row r="3" spans="1:10" ht="15.75">
      <c r="F3" s="330" t="s">
        <v>705</v>
      </c>
      <c r="G3" s="330"/>
      <c r="H3" s="330"/>
      <c r="I3" s="330"/>
      <c r="J3" s="330"/>
    </row>
    <row r="4" spans="1:10" ht="15.75">
      <c r="F4" s="330" t="s">
        <v>1213</v>
      </c>
      <c r="G4" s="330"/>
      <c r="H4" s="330"/>
      <c r="I4" s="330"/>
      <c r="J4" s="330"/>
    </row>
    <row r="5" spans="1:10" ht="15.75">
      <c r="F5" s="33"/>
      <c r="G5" s="34"/>
    </row>
    <row r="6" spans="1:10" ht="55.5" customHeight="1">
      <c r="A6" s="331" t="s">
        <v>2277</v>
      </c>
      <c r="B6" s="331"/>
      <c r="C6" s="331"/>
      <c r="D6" s="331"/>
      <c r="E6" s="331"/>
      <c r="F6" s="331"/>
      <c r="G6" s="331"/>
      <c r="H6" s="331"/>
      <c r="I6" s="331"/>
      <c r="J6" s="331"/>
    </row>
    <row r="7" spans="1:10" ht="18.75" hidden="1">
      <c r="F7" s="24"/>
      <c r="G7" s="6"/>
      <c r="H7" s="6"/>
      <c r="I7" s="30"/>
    </row>
    <row r="8" spans="1:10" ht="18.75" hidden="1">
      <c r="F8" s="24"/>
      <c r="G8" s="6"/>
      <c r="H8" s="6"/>
    </row>
    <row r="9" spans="1:10" ht="15" customHeight="1">
      <c r="A9" s="332" t="s">
        <v>1246</v>
      </c>
      <c r="B9" s="332"/>
      <c r="C9" s="332"/>
      <c r="D9" s="332"/>
      <c r="E9" s="332"/>
      <c r="F9" s="332"/>
      <c r="G9" s="332"/>
      <c r="H9" s="329" t="s">
        <v>950</v>
      </c>
      <c r="I9" s="329" t="s">
        <v>2288</v>
      </c>
      <c r="J9" s="329" t="s">
        <v>2276</v>
      </c>
    </row>
    <row r="10" spans="1:10" ht="171">
      <c r="A10" s="202" t="s">
        <v>18</v>
      </c>
      <c r="B10" s="202" t="s">
        <v>19</v>
      </c>
      <c r="C10" s="202" t="s">
        <v>33</v>
      </c>
      <c r="D10" s="203" t="s">
        <v>34</v>
      </c>
      <c r="E10" s="202" t="s">
        <v>933</v>
      </c>
      <c r="F10" s="204" t="s">
        <v>934</v>
      </c>
      <c r="G10" s="203" t="s">
        <v>67</v>
      </c>
      <c r="H10" s="329"/>
      <c r="I10" s="329"/>
      <c r="J10" s="329"/>
    </row>
    <row r="11" spans="1:10" ht="31.5">
      <c r="A11" s="205" t="s">
        <v>68</v>
      </c>
      <c r="B11" s="205" t="s">
        <v>69</v>
      </c>
      <c r="C11" s="205" t="s">
        <v>70</v>
      </c>
      <c r="D11" s="205" t="s">
        <v>71</v>
      </c>
      <c r="E11" s="205" t="s">
        <v>70</v>
      </c>
      <c r="F11" s="206" t="s">
        <v>72</v>
      </c>
      <c r="G11" s="206" t="s">
        <v>68</v>
      </c>
      <c r="H11" s="26" t="s">
        <v>448</v>
      </c>
      <c r="I11" s="68">
        <v>200062477</v>
      </c>
      <c r="J11" s="68">
        <f>J12+J14+J19+J22+J23+J30+J33+J34+J39+J40</f>
        <v>162281639</v>
      </c>
    </row>
    <row r="12" spans="1:10" ht="31.5">
      <c r="A12" s="205" t="s">
        <v>68</v>
      </c>
      <c r="B12" s="205" t="s">
        <v>69</v>
      </c>
      <c r="C12" s="205" t="s">
        <v>262</v>
      </c>
      <c r="D12" s="205" t="s">
        <v>71</v>
      </c>
      <c r="E12" s="205" t="s">
        <v>70</v>
      </c>
      <c r="F12" s="206" t="s">
        <v>72</v>
      </c>
      <c r="G12" s="206" t="s">
        <v>68</v>
      </c>
      <c r="H12" s="27" t="s">
        <v>449</v>
      </c>
      <c r="I12" s="68">
        <v>106710000</v>
      </c>
      <c r="J12" s="68">
        <f>J13</f>
        <v>108978995</v>
      </c>
    </row>
    <row r="13" spans="1:10" ht="31.5">
      <c r="A13" s="207" t="s">
        <v>73</v>
      </c>
      <c r="B13" s="207" t="s">
        <v>69</v>
      </c>
      <c r="C13" s="207" t="s">
        <v>262</v>
      </c>
      <c r="D13" s="207" t="s">
        <v>270</v>
      </c>
      <c r="E13" s="207" t="s">
        <v>262</v>
      </c>
      <c r="F13" s="208" t="s">
        <v>72</v>
      </c>
      <c r="G13" s="208" t="s">
        <v>274</v>
      </c>
      <c r="H13" s="8" t="s">
        <v>1449</v>
      </c>
      <c r="I13" s="70">
        <v>106710000</v>
      </c>
      <c r="J13" s="70">
        <v>108978995</v>
      </c>
    </row>
    <row r="14" spans="1:10" ht="31.5">
      <c r="A14" s="205" t="s">
        <v>68</v>
      </c>
      <c r="B14" s="205" t="s">
        <v>69</v>
      </c>
      <c r="C14" s="205" t="s">
        <v>263</v>
      </c>
      <c r="D14" s="205" t="s">
        <v>71</v>
      </c>
      <c r="E14" s="205" t="s">
        <v>70</v>
      </c>
      <c r="F14" s="206" t="s">
        <v>72</v>
      </c>
      <c r="G14" s="206" t="s">
        <v>68</v>
      </c>
      <c r="H14" s="27" t="s">
        <v>887</v>
      </c>
      <c r="I14" s="68">
        <v>16045000</v>
      </c>
      <c r="J14" s="68">
        <f>J16+J17+J18</f>
        <v>13395025</v>
      </c>
    </row>
    <row r="15" spans="1:10" ht="63" hidden="1">
      <c r="A15" s="207" t="s">
        <v>73</v>
      </c>
      <c r="B15" s="207" t="s">
        <v>69</v>
      </c>
      <c r="C15" s="207" t="s">
        <v>263</v>
      </c>
      <c r="D15" s="207" t="s">
        <v>668</v>
      </c>
      <c r="E15" s="207" t="s">
        <v>269</v>
      </c>
      <c r="F15" s="208" t="s">
        <v>72</v>
      </c>
      <c r="G15" s="208" t="s">
        <v>274</v>
      </c>
      <c r="H15" s="8" t="s">
        <v>513</v>
      </c>
      <c r="I15" s="70">
        <v>-1400000</v>
      </c>
      <c r="J15" s="70" t="e">
        <f>I15+#REF!</f>
        <v>#REF!</v>
      </c>
    </row>
    <row r="16" spans="1:10" ht="31.5">
      <c r="A16" s="207" t="s">
        <v>73</v>
      </c>
      <c r="B16" s="207" t="s">
        <v>69</v>
      </c>
      <c r="C16" s="207" t="s">
        <v>263</v>
      </c>
      <c r="D16" s="207" t="s">
        <v>270</v>
      </c>
      <c r="E16" s="207" t="s">
        <v>269</v>
      </c>
      <c r="F16" s="208" t="s">
        <v>72</v>
      </c>
      <c r="G16" s="208" t="s">
        <v>274</v>
      </c>
      <c r="H16" s="8" t="s">
        <v>226</v>
      </c>
      <c r="I16" s="70">
        <v>15802000</v>
      </c>
      <c r="J16" s="70">
        <v>13151970</v>
      </c>
    </row>
    <row r="17" spans="1:10" ht="31.5">
      <c r="A17" s="207" t="s">
        <v>73</v>
      </c>
      <c r="B17" s="207" t="s">
        <v>69</v>
      </c>
      <c r="C17" s="207" t="s">
        <v>263</v>
      </c>
      <c r="D17" s="207" t="s">
        <v>271</v>
      </c>
      <c r="E17" s="207" t="s">
        <v>262</v>
      </c>
      <c r="F17" s="208" t="s">
        <v>72</v>
      </c>
      <c r="G17" s="208" t="s">
        <v>274</v>
      </c>
      <c r="H17" s="8" t="s">
        <v>631</v>
      </c>
      <c r="I17" s="70">
        <v>43000</v>
      </c>
      <c r="J17" s="70">
        <v>126016</v>
      </c>
    </row>
    <row r="18" spans="1:10" ht="31.5">
      <c r="A18" s="207" t="s">
        <v>73</v>
      </c>
      <c r="B18" s="207" t="s">
        <v>69</v>
      </c>
      <c r="C18" s="207" t="s">
        <v>263</v>
      </c>
      <c r="D18" s="207" t="s">
        <v>953</v>
      </c>
      <c r="E18" s="207" t="s">
        <v>269</v>
      </c>
      <c r="F18" s="208" t="s">
        <v>72</v>
      </c>
      <c r="G18" s="208" t="s">
        <v>274</v>
      </c>
      <c r="H18" s="8" t="s">
        <v>2105</v>
      </c>
      <c r="I18" s="70">
        <v>200000</v>
      </c>
      <c r="J18" s="70">
        <v>117039</v>
      </c>
    </row>
    <row r="19" spans="1:10" ht="31.5">
      <c r="A19" s="205" t="s">
        <v>68</v>
      </c>
      <c r="B19" s="205" t="s">
        <v>69</v>
      </c>
      <c r="C19" s="205" t="s">
        <v>264</v>
      </c>
      <c r="D19" s="205" t="s">
        <v>71</v>
      </c>
      <c r="E19" s="205" t="s">
        <v>70</v>
      </c>
      <c r="F19" s="206" t="s">
        <v>72</v>
      </c>
      <c r="G19" s="206" t="s">
        <v>68</v>
      </c>
      <c r="H19" s="27" t="s">
        <v>233</v>
      </c>
      <c r="I19" s="68">
        <v>3860000</v>
      </c>
      <c r="J19" s="68">
        <f>J20+J21</f>
        <v>4358260</v>
      </c>
    </row>
    <row r="20" spans="1:10" ht="47.25">
      <c r="A20" s="207" t="s">
        <v>73</v>
      </c>
      <c r="B20" s="207" t="s">
        <v>69</v>
      </c>
      <c r="C20" s="207" t="s">
        <v>264</v>
      </c>
      <c r="D20" s="207" t="s">
        <v>271</v>
      </c>
      <c r="E20" s="207" t="s">
        <v>262</v>
      </c>
      <c r="F20" s="208" t="s">
        <v>72</v>
      </c>
      <c r="G20" s="208" t="s">
        <v>274</v>
      </c>
      <c r="H20" s="8" t="s">
        <v>1196</v>
      </c>
      <c r="I20" s="70">
        <v>3800000</v>
      </c>
      <c r="J20" s="70">
        <v>4321844</v>
      </c>
    </row>
    <row r="21" spans="1:10" ht="47.25">
      <c r="A21" s="207" t="s">
        <v>1955</v>
      </c>
      <c r="B21" s="207" t="s">
        <v>69</v>
      </c>
      <c r="C21" s="207" t="s">
        <v>264</v>
      </c>
      <c r="D21" s="207" t="s">
        <v>294</v>
      </c>
      <c r="E21" s="207" t="s">
        <v>262</v>
      </c>
      <c r="F21" s="208" t="s">
        <v>72</v>
      </c>
      <c r="G21" s="208" t="s">
        <v>274</v>
      </c>
      <c r="H21" s="8" t="s">
        <v>568</v>
      </c>
      <c r="I21" s="70">
        <v>60000</v>
      </c>
      <c r="J21" s="70">
        <v>36416</v>
      </c>
    </row>
    <row r="22" spans="1:10" ht="50.25" customHeight="1">
      <c r="A22" s="205" t="s">
        <v>73</v>
      </c>
      <c r="B22" s="205" t="s">
        <v>69</v>
      </c>
      <c r="C22" s="205" t="s">
        <v>507</v>
      </c>
      <c r="D22" s="205" t="s">
        <v>71</v>
      </c>
      <c r="E22" s="205" t="s">
        <v>70</v>
      </c>
      <c r="F22" s="206" t="s">
        <v>72</v>
      </c>
      <c r="G22" s="206" t="s">
        <v>68</v>
      </c>
      <c r="H22" s="27" t="s">
        <v>79</v>
      </c>
      <c r="I22" s="69">
        <v>0</v>
      </c>
      <c r="J22" s="69">
        <v>12783</v>
      </c>
    </row>
    <row r="23" spans="1:10" ht="47.25">
      <c r="A23" s="205" t="s">
        <v>68</v>
      </c>
      <c r="B23" s="205" t="s">
        <v>69</v>
      </c>
      <c r="C23" s="205" t="s">
        <v>265</v>
      </c>
      <c r="D23" s="205" t="s">
        <v>71</v>
      </c>
      <c r="E23" s="205" t="s">
        <v>70</v>
      </c>
      <c r="F23" s="206" t="s">
        <v>72</v>
      </c>
      <c r="G23" s="206" t="s">
        <v>68</v>
      </c>
      <c r="H23" s="27" t="s">
        <v>803</v>
      </c>
      <c r="I23" s="69">
        <v>11886000</v>
      </c>
      <c r="J23" s="69">
        <f>J24+J26</f>
        <v>16117641</v>
      </c>
    </row>
    <row r="24" spans="1:10" ht="94.5">
      <c r="A24" s="207" t="s">
        <v>68</v>
      </c>
      <c r="B24" s="207" t="s">
        <v>69</v>
      </c>
      <c r="C24" s="207" t="s">
        <v>265</v>
      </c>
      <c r="D24" s="207" t="s">
        <v>272</v>
      </c>
      <c r="E24" s="207" t="s">
        <v>70</v>
      </c>
      <c r="F24" s="208" t="s">
        <v>72</v>
      </c>
      <c r="G24" s="208" t="s">
        <v>275</v>
      </c>
      <c r="H24" s="8" t="s">
        <v>1045</v>
      </c>
      <c r="I24" s="70">
        <v>1000</v>
      </c>
      <c r="J24" s="70">
        <f>J25</f>
        <v>1183</v>
      </c>
    </row>
    <row r="25" spans="1:10" ht="94.5">
      <c r="A25" s="207" t="s">
        <v>365</v>
      </c>
      <c r="B25" s="207" t="s">
        <v>69</v>
      </c>
      <c r="C25" s="207" t="s">
        <v>265</v>
      </c>
      <c r="D25" s="207" t="s">
        <v>1046</v>
      </c>
      <c r="E25" s="207" t="s">
        <v>263</v>
      </c>
      <c r="F25" s="208" t="s">
        <v>72</v>
      </c>
      <c r="G25" s="208" t="s">
        <v>275</v>
      </c>
      <c r="H25" s="8" t="s">
        <v>1047</v>
      </c>
      <c r="I25" s="70">
        <v>1000</v>
      </c>
      <c r="J25" s="70">
        <v>1183</v>
      </c>
    </row>
    <row r="26" spans="1:10" s="7" customFormat="1" ht="126">
      <c r="A26" s="207" t="s">
        <v>68</v>
      </c>
      <c r="B26" s="207" t="s">
        <v>69</v>
      </c>
      <c r="C26" s="207" t="s">
        <v>265</v>
      </c>
      <c r="D26" s="207" t="s">
        <v>273</v>
      </c>
      <c r="E26" s="207" t="s">
        <v>70</v>
      </c>
      <c r="F26" s="208" t="s">
        <v>72</v>
      </c>
      <c r="G26" s="208" t="s">
        <v>275</v>
      </c>
      <c r="H26" s="8" t="s">
        <v>437</v>
      </c>
      <c r="I26" s="108">
        <v>11885000</v>
      </c>
      <c r="J26" s="108">
        <f>J27+J29</f>
        <v>16116458</v>
      </c>
    </row>
    <row r="27" spans="1:10" s="7" customFormat="1" ht="110.25">
      <c r="A27" s="207" t="s">
        <v>365</v>
      </c>
      <c r="B27" s="207" t="s">
        <v>69</v>
      </c>
      <c r="C27" s="207" t="s">
        <v>265</v>
      </c>
      <c r="D27" s="207" t="s">
        <v>1981</v>
      </c>
      <c r="E27" s="207" t="s">
        <v>1982</v>
      </c>
      <c r="F27" s="208" t="s">
        <v>72</v>
      </c>
      <c r="G27" s="208" t="s">
        <v>275</v>
      </c>
      <c r="H27" s="8" t="s">
        <v>1983</v>
      </c>
      <c r="I27" s="108">
        <v>5750000</v>
      </c>
      <c r="J27" s="108">
        <v>8021057</v>
      </c>
    </row>
    <row r="28" spans="1:10" s="7" customFormat="1" ht="94.5" hidden="1">
      <c r="A28" s="207" t="s">
        <v>365</v>
      </c>
      <c r="B28" s="207" t="s">
        <v>69</v>
      </c>
      <c r="C28" s="207" t="s">
        <v>265</v>
      </c>
      <c r="D28" s="207" t="s">
        <v>1984</v>
      </c>
      <c r="E28" s="207" t="s">
        <v>263</v>
      </c>
      <c r="F28" s="208" t="s">
        <v>72</v>
      </c>
      <c r="G28" s="208" t="s">
        <v>275</v>
      </c>
      <c r="H28" s="8" t="s">
        <v>1985</v>
      </c>
      <c r="I28" s="108">
        <v>-42945000</v>
      </c>
      <c r="J28" s="108" t="e">
        <f>I28+#REF!</f>
        <v>#REF!</v>
      </c>
    </row>
    <row r="29" spans="1:10" s="7" customFormat="1" ht="47.25">
      <c r="A29" s="207" t="s">
        <v>365</v>
      </c>
      <c r="B29" s="207" t="s">
        <v>69</v>
      </c>
      <c r="C29" s="207" t="s">
        <v>265</v>
      </c>
      <c r="D29" s="207" t="s">
        <v>2116</v>
      </c>
      <c r="E29" s="207" t="s">
        <v>263</v>
      </c>
      <c r="F29" s="208" t="s">
        <v>72</v>
      </c>
      <c r="G29" s="208" t="s">
        <v>275</v>
      </c>
      <c r="H29" s="8" t="s">
        <v>2117</v>
      </c>
      <c r="I29" s="277">
        <v>6135000</v>
      </c>
      <c r="J29" s="108">
        <v>8095401</v>
      </c>
    </row>
    <row r="30" spans="1:10" s="7" customFormat="1" ht="31.5">
      <c r="A30" s="205" t="s">
        <v>68</v>
      </c>
      <c r="B30" s="205" t="s">
        <v>69</v>
      </c>
      <c r="C30" s="205" t="s">
        <v>266</v>
      </c>
      <c r="D30" s="205" t="s">
        <v>71</v>
      </c>
      <c r="E30" s="205" t="s">
        <v>70</v>
      </c>
      <c r="F30" s="206" t="s">
        <v>72</v>
      </c>
      <c r="G30" s="206" t="s">
        <v>68</v>
      </c>
      <c r="H30" s="27" t="s">
        <v>1058</v>
      </c>
      <c r="I30" s="69">
        <v>2836001</v>
      </c>
      <c r="J30" s="69">
        <f>J31+J32</f>
        <v>2628194</v>
      </c>
    </row>
    <row r="31" spans="1:10" ht="31.5">
      <c r="A31" s="207" t="s">
        <v>230</v>
      </c>
      <c r="B31" s="207" t="s">
        <v>69</v>
      </c>
      <c r="C31" s="207" t="s">
        <v>266</v>
      </c>
      <c r="D31" s="207" t="s">
        <v>272</v>
      </c>
      <c r="E31" s="207" t="s">
        <v>262</v>
      </c>
      <c r="F31" s="208" t="s">
        <v>72</v>
      </c>
      <c r="G31" s="208" t="s">
        <v>275</v>
      </c>
      <c r="H31" s="8" t="s">
        <v>59</v>
      </c>
      <c r="I31" s="70">
        <v>2831001</v>
      </c>
      <c r="J31" s="70">
        <v>2622354</v>
      </c>
    </row>
    <row r="32" spans="1:10" ht="69" customHeight="1">
      <c r="A32" s="207" t="s">
        <v>73</v>
      </c>
      <c r="B32" s="207" t="s">
        <v>69</v>
      </c>
      <c r="C32" s="207" t="s">
        <v>266</v>
      </c>
      <c r="D32" s="207" t="s">
        <v>54</v>
      </c>
      <c r="E32" s="207" t="s">
        <v>262</v>
      </c>
      <c r="F32" s="208" t="s">
        <v>72</v>
      </c>
      <c r="G32" s="208" t="s">
        <v>275</v>
      </c>
      <c r="H32" s="8" t="s">
        <v>654</v>
      </c>
      <c r="I32" s="70">
        <v>5000</v>
      </c>
      <c r="J32" s="70">
        <v>5840</v>
      </c>
    </row>
    <row r="33" spans="1:10" ht="36" customHeight="1">
      <c r="A33" s="205" t="s">
        <v>68</v>
      </c>
      <c r="B33" s="205" t="s">
        <v>69</v>
      </c>
      <c r="C33" s="205" t="s">
        <v>2313</v>
      </c>
      <c r="D33" s="205" t="s">
        <v>71</v>
      </c>
      <c r="E33" s="205" t="s">
        <v>70</v>
      </c>
      <c r="F33" s="206" t="s">
        <v>72</v>
      </c>
      <c r="G33" s="206" t="s">
        <v>68</v>
      </c>
      <c r="H33" s="27" t="s">
        <v>2314</v>
      </c>
      <c r="I33" s="69"/>
      <c r="J33" s="69">
        <v>1542089</v>
      </c>
    </row>
    <row r="34" spans="1:10" ht="31.5">
      <c r="A34" s="205" t="s">
        <v>68</v>
      </c>
      <c r="B34" s="205" t="s">
        <v>69</v>
      </c>
      <c r="C34" s="205" t="s">
        <v>267</v>
      </c>
      <c r="D34" s="205" t="s">
        <v>71</v>
      </c>
      <c r="E34" s="205" t="s">
        <v>70</v>
      </c>
      <c r="F34" s="206" t="s">
        <v>72</v>
      </c>
      <c r="G34" s="206" t="s">
        <v>68</v>
      </c>
      <c r="H34" s="27" t="s">
        <v>1452</v>
      </c>
      <c r="I34" s="69">
        <v>55018476</v>
      </c>
      <c r="J34" s="69">
        <f>J35+J36</f>
        <v>12105138</v>
      </c>
    </row>
    <row r="35" spans="1:10" ht="110.25">
      <c r="A35" s="207" t="s">
        <v>68</v>
      </c>
      <c r="B35" s="207" t="s">
        <v>69</v>
      </c>
      <c r="C35" s="207" t="s">
        <v>267</v>
      </c>
      <c r="D35" s="207" t="s">
        <v>270</v>
      </c>
      <c r="E35" s="207" t="s">
        <v>70</v>
      </c>
      <c r="F35" s="208" t="s">
        <v>72</v>
      </c>
      <c r="G35" s="208" t="s">
        <v>68</v>
      </c>
      <c r="H35" s="8" t="s">
        <v>1464</v>
      </c>
      <c r="I35" s="70">
        <v>47000000</v>
      </c>
      <c r="J35" s="70">
        <v>6025520</v>
      </c>
    </row>
    <row r="36" spans="1:10" ht="78.75">
      <c r="A36" s="207" t="s">
        <v>68</v>
      </c>
      <c r="B36" s="207" t="s">
        <v>69</v>
      </c>
      <c r="C36" s="207" t="s">
        <v>267</v>
      </c>
      <c r="D36" s="207" t="s">
        <v>710</v>
      </c>
      <c r="E36" s="207" t="s">
        <v>70</v>
      </c>
      <c r="F36" s="208" t="s">
        <v>72</v>
      </c>
      <c r="G36" s="208" t="s">
        <v>1355</v>
      </c>
      <c r="H36" s="8" t="s">
        <v>1986</v>
      </c>
      <c r="I36" s="70">
        <v>8018476</v>
      </c>
      <c r="J36" s="83">
        <f>J37+J38</f>
        <v>6079618</v>
      </c>
    </row>
    <row r="37" spans="1:10" ht="63">
      <c r="A37" s="207" t="s">
        <v>365</v>
      </c>
      <c r="B37" s="207" t="s">
        <v>69</v>
      </c>
      <c r="C37" s="207" t="s">
        <v>267</v>
      </c>
      <c r="D37" s="207" t="s">
        <v>1987</v>
      </c>
      <c r="E37" s="207" t="s">
        <v>1982</v>
      </c>
      <c r="F37" s="208" t="s">
        <v>72</v>
      </c>
      <c r="G37" s="208" t="s">
        <v>1355</v>
      </c>
      <c r="H37" s="8" t="s">
        <v>1770</v>
      </c>
      <c r="I37" s="70">
        <v>7018476</v>
      </c>
      <c r="J37" s="70">
        <v>6079618</v>
      </c>
    </row>
    <row r="38" spans="1:10" ht="78.75">
      <c r="A38" s="207" t="s">
        <v>365</v>
      </c>
      <c r="B38" s="207" t="s">
        <v>69</v>
      </c>
      <c r="C38" s="207" t="s">
        <v>267</v>
      </c>
      <c r="D38" s="207" t="s">
        <v>1989</v>
      </c>
      <c r="E38" s="207" t="s">
        <v>263</v>
      </c>
      <c r="F38" s="208" t="s">
        <v>72</v>
      </c>
      <c r="G38" s="208" t="s">
        <v>1355</v>
      </c>
      <c r="H38" s="8" t="s">
        <v>1988</v>
      </c>
      <c r="I38" s="70">
        <v>1000000</v>
      </c>
      <c r="J38" s="70">
        <v>0</v>
      </c>
    </row>
    <row r="39" spans="1:10" ht="31.5">
      <c r="A39" s="205" t="s">
        <v>68</v>
      </c>
      <c r="B39" s="205" t="s">
        <v>69</v>
      </c>
      <c r="C39" s="205" t="s">
        <v>268</v>
      </c>
      <c r="D39" s="205" t="s">
        <v>71</v>
      </c>
      <c r="E39" s="205" t="s">
        <v>70</v>
      </c>
      <c r="F39" s="206" t="s">
        <v>72</v>
      </c>
      <c r="G39" s="206" t="s">
        <v>68</v>
      </c>
      <c r="H39" s="28" t="s">
        <v>60</v>
      </c>
      <c r="I39" s="69">
        <v>3457000</v>
      </c>
      <c r="J39" s="69">
        <v>3157310</v>
      </c>
    </row>
    <row r="40" spans="1:10" ht="31.5">
      <c r="A40" s="205" t="s">
        <v>68</v>
      </c>
      <c r="B40" s="205" t="s">
        <v>69</v>
      </c>
      <c r="C40" s="205" t="s">
        <v>1026</v>
      </c>
      <c r="D40" s="205" t="s">
        <v>71</v>
      </c>
      <c r="E40" s="205" t="s">
        <v>70</v>
      </c>
      <c r="F40" s="206" t="s">
        <v>72</v>
      </c>
      <c r="G40" s="206" t="s">
        <v>68</v>
      </c>
      <c r="H40" s="28" t="s">
        <v>1027</v>
      </c>
      <c r="I40" s="69">
        <v>250000</v>
      </c>
      <c r="J40" s="69">
        <v>-13796</v>
      </c>
    </row>
    <row r="41" spans="1:10" ht="31.5">
      <c r="A41" s="205" t="s">
        <v>68</v>
      </c>
      <c r="B41" s="205" t="s">
        <v>261</v>
      </c>
      <c r="C41" s="205" t="s">
        <v>70</v>
      </c>
      <c r="D41" s="205" t="s">
        <v>71</v>
      </c>
      <c r="E41" s="205" t="s">
        <v>70</v>
      </c>
      <c r="F41" s="209" t="s">
        <v>72</v>
      </c>
      <c r="G41" s="209" t="s">
        <v>68</v>
      </c>
      <c r="H41" s="2" t="s">
        <v>1841</v>
      </c>
      <c r="I41" s="69">
        <v>1562836249.95</v>
      </c>
      <c r="J41" s="69">
        <f>J42+J151+J152</f>
        <v>1443145797</v>
      </c>
    </row>
    <row r="42" spans="1:10" ht="47.25">
      <c r="A42" s="205" t="s">
        <v>68</v>
      </c>
      <c r="B42" s="205" t="s">
        <v>261</v>
      </c>
      <c r="C42" s="205" t="s">
        <v>269</v>
      </c>
      <c r="D42" s="205" t="s">
        <v>71</v>
      </c>
      <c r="E42" s="205" t="s">
        <v>70</v>
      </c>
      <c r="F42" s="209" t="s">
        <v>72</v>
      </c>
      <c r="G42" s="209" t="s">
        <v>68</v>
      </c>
      <c r="H42" s="2" t="s">
        <v>299</v>
      </c>
      <c r="I42" s="69">
        <v>1562836249.95</v>
      </c>
      <c r="J42" s="69">
        <f>J43+J49+J102+J137+J148</f>
        <v>1443598516</v>
      </c>
    </row>
    <row r="43" spans="1:10" ht="31.5">
      <c r="A43" s="205" t="s">
        <v>68</v>
      </c>
      <c r="B43" s="205" t="s">
        <v>261</v>
      </c>
      <c r="C43" s="205" t="s">
        <v>269</v>
      </c>
      <c r="D43" s="205" t="s">
        <v>272</v>
      </c>
      <c r="E43" s="205" t="s">
        <v>70</v>
      </c>
      <c r="F43" s="209" t="s">
        <v>72</v>
      </c>
      <c r="G43" s="209" t="s">
        <v>276</v>
      </c>
      <c r="H43" s="2" t="s">
        <v>616</v>
      </c>
      <c r="I43" s="69">
        <v>422542000</v>
      </c>
      <c r="J43" s="69">
        <f>J44+J45+J46+J47+J48</f>
        <v>422542000</v>
      </c>
    </row>
    <row r="44" spans="1:10" ht="47.25">
      <c r="A44" s="207" t="s">
        <v>1100</v>
      </c>
      <c r="B44" s="207" t="s">
        <v>261</v>
      </c>
      <c r="C44" s="207" t="s">
        <v>269</v>
      </c>
      <c r="D44" s="207" t="s">
        <v>810</v>
      </c>
      <c r="E44" s="207" t="s">
        <v>263</v>
      </c>
      <c r="F44" s="210" t="s">
        <v>72</v>
      </c>
      <c r="G44" s="210" t="s">
        <v>276</v>
      </c>
      <c r="H44" s="29" t="s">
        <v>1941</v>
      </c>
      <c r="I44" s="70">
        <v>354626000</v>
      </c>
      <c r="J44" s="70">
        <v>354626000</v>
      </c>
    </row>
    <row r="45" spans="1:10" ht="47.25">
      <c r="A45" s="207" t="s">
        <v>1100</v>
      </c>
      <c r="B45" s="207" t="s">
        <v>261</v>
      </c>
      <c r="C45" s="207" t="s">
        <v>269</v>
      </c>
      <c r="D45" s="207" t="s">
        <v>810</v>
      </c>
      <c r="E45" s="207" t="s">
        <v>263</v>
      </c>
      <c r="F45" s="210" t="s">
        <v>72</v>
      </c>
      <c r="G45" s="210" t="s">
        <v>276</v>
      </c>
      <c r="H45" s="29" t="s">
        <v>1940</v>
      </c>
      <c r="I45" s="70">
        <v>3155000</v>
      </c>
      <c r="J45" s="70">
        <v>3155000</v>
      </c>
    </row>
    <row r="46" spans="1:10" ht="63">
      <c r="A46" s="207" t="s">
        <v>1100</v>
      </c>
      <c r="B46" s="207" t="s">
        <v>261</v>
      </c>
      <c r="C46" s="207" t="s">
        <v>269</v>
      </c>
      <c r="D46" s="207" t="s">
        <v>1939</v>
      </c>
      <c r="E46" s="207" t="s">
        <v>263</v>
      </c>
      <c r="F46" s="210" t="s">
        <v>72</v>
      </c>
      <c r="G46" s="210" t="s">
        <v>276</v>
      </c>
      <c r="H46" s="29" t="s">
        <v>1942</v>
      </c>
      <c r="I46" s="70">
        <v>60982000</v>
      </c>
      <c r="J46" s="70">
        <v>60982000</v>
      </c>
    </row>
    <row r="47" spans="1:10" ht="63">
      <c r="A47" s="207" t="s">
        <v>1100</v>
      </c>
      <c r="B47" s="207" t="s">
        <v>261</v>
      </c>
      <c r="C47" s="207" t="s">
        <v>269</v>
      </c>
      <c r="D47" s="207" t="s">
        <v>1939</v>
      </c>
      <c r="E47" s="207" t="s">
        <v>263</v>
      </c>
      <c r="F47" s="210" t="s">
        <v>72</v>
      </c>
      <c r="G47" s="210" t="s">
        <v>276</v>
      </c>
      <c r="H47" s="29" t="s">
        <v>1943</v>
      </c>
      <c r="I47" s="70">
        <v>1040000</v>
      </c>
      <c r="J47" s="70">
        <v>1040000</v>
      </c>
    </row>
    <row r="48" spans="1:10" ht="94.5">
      <c r="A48" s="207" t="s">
        <v>1948</v>
      </c>
      <c r="B48" s="207" t="s">
        <v>261</v>
      </c>
      <c r="C48" s="207" t="s">
        <v>269</v>
      </c>
      <c r="D48" s="207" t="s">
        <v>2248</v>
      </c>
      <c r="E48" s="207" t="s">
        <v>263</v>
      </c>
      <c r="F48" s="210" t="s">
        <v>72</v>
      </c>
      <c r="G48" s="210" t="s">
        <v>276</v>
      </c>
      <c r="H48" s="29" t="s">
        <v>2249</v>
      </c>
      <c r="I48" s="70">
        <v>2739000</v>
      </c>
      <c r="J48" s="70">
        <v>2739000</v>
      </c>
    </row>
    <row r="49" spans="1:10" ht="47.25">
      <c r="A49" s="205" t="s">
        <v>68</v>
      </c>
      <c r="B49" s="205" t="s">
        <v>261</v>
      </c>
      <c r="C49" s="205" t="s">
        <v>269</v>
      </c>
      <c r="D49" s="205" t="s">
        <v>270</v>
      </c>
      <c r="E49" s="205" t="s">
        <v>70</v>
      </c>
      <c r="F49" s="209" t="s">
        <v>72</v>
      </c>
      <c r="G49" s="209" t="s">
        <v>276</v>
      </c>
      <c r="H49" s="2" t="s">
        <v>1944</v>
      </c>
      <c r="I49" s="69">
        <v>400893298</v>
      </c>
      <c r="J49" s="69">
        <f>SUM(J50:J101)</f>
        <v>341559632</v>
      </c>
    </row>
    <row r="50" spans="1:10" ht="63">
      <c r="A50" s="207" t="s">
        <v>1948</v>
      </c>
      <c r="B50" s="207" t="s">
        <v>261</v>
      </c>
      <c r="C50" s="207" t="s">
        <v>269</v>
      </c>
      <c r="D50" s="207" t="s">
        <v>2156</v>
      </c>
      <c r="E50" s="207" t="s">
        <v>263</v>
      </c>
      <c r="F50" s="210" t="s">
        <v>72</v>
      </c>
      <c r="G50" s="210" t="s">
        <v>276</v>
      </c>
      <c r="H50" s="29" t="s">
        <v>2176</v>
      </c>
      <c r="I50" s="70">
        <v>2680703</v>
      </c>
      <c r="J50" s="70">
        <v>2282906</v>
      </c>
    </row>
    <row r="51" spans="1:10" ht="94.5">
      <c r="A51" s="207" t="s">
        <v>1100</v>
      </c>
      <c r="B51" s="207" t="s">
        <v>261</v>
      </c>
      <c r="C51" s="207" t="s">
        <v>269</v>
      </c>
      <c r="D51" s="207" t="s">
        <v>2150</v>
      </c>
      <c r="E51" s="207" t="s">
        <v>263</v>
      </c>
      <c r="F51" s="210" t="s">
        <v>72</v>
      </c>
      <c r="G51" s="210" t="s">
        <v>276</v>
      </c>
      <c r="H51" s="29" t="s">
        <v>2162</v>
      </c>
      <c r="I51" s="70">
        <v>374000</v>
      </c>
      <c r="J51" s="70">
        <v>374000</v>
      </c>
    </row>
    <row r="52" spans="1:10" ht="204.75">
      <c r="A52" s="207" t="s">
        <v>1100</v>
      </c>
      <c r="B52" s="207" t="s">
        <v>261</v>
      </c>
      <c r="C52" s="207" t="s">
        <v>269</v>
      </c>
      <c r="D52" s="207" t="s">
        <v>2150</v>
      </c>
      <c r="E52" s="207" t="s">
        <v>263</v>
      </c>
      <c r="F52" s="210" t="s">
        <v>72</v>
      </c>
      <c r="G52" s="210" t="s">
        <v>276</v>
      </c>
      <c r="H52" s="29" t="s">
        <v>2163</v>
      </c>
      <c r="I52" s="70">
        <v>10000000</v>
      </c>
      <c r="J52" s="70">
        <v>10000000</v>
      </c>
    </row>
    <row r="53" spans="1:10" ht="37.5" customHeight="1">
      <c r="A53" s="207" t="s">
        <v>1948</v>
      </c>
      <c r="B53" s="207" t="s">
        <v>261</v>
      </c>
      <c r="C53" s="207" t="s">
        <v>269</v>
      </c>
      <c r="D53" s="207" t="s">
        <v>2244</v>
      </c>
      <c r="E53" s="207" t="s">
        <v>263</v>
      </c>
      <c r="F53" s="210" t="s">
        <v>72</v>
      </c>
      <c r="G53" s="210" t="s">
        <v>276</v>
      </c>
      <c r="H53" s="29" t="s">
        <v>2245</v>
      </c>
      <c r="I53" s="70">
        <v>963800</v>
      </c>
      <c r="J53" s="70">
        <v>963800</v>
      </c>
    </row>
    <row r="54" spans="1:10" ht="37.5" customHeight="1">
      <c r="A54" s="207" t="s">
        <v>1954</v>
      </c>
      <c r="B54" s="207" t="s">
        <v>261</v>
      </c>
      <c r="C54" s="207" t="s">
        <v>269</v>
      </c>
      <c r="D54" s="207" t="s">
        <v>2244</v>
      </c>
      <c r="E54" s="207" t="s">
        <v>263</v>
      </c>
      <c r="F54" s="210" t="s">
        <v>72</v>
      </c>
      <c r="G54" s="210" t="s">
        <v>276</v>
      </c>
      <c r="H54" s="29" t="s">
        <v>2245</v>
      </c>
      <c r="I54" s="70">
        <v>54094</v>
      </c>
      <c r="J54" s="70">
        <v>54094</v>
      </c>
    </row>
    <row r="55" spans="1:10" ht="30.75" customHeight="1">
      <c r="A55" s="207" t="s">
        <v>1948</v>
      </c>
      <c r="B55" s="207" t="s">
        <v>261</v>
      </c>
      <c r="C55" s="207" t="s">
        <v>269</v>
      </c>
      <c r="D55" s="207" t="s">
        <v>1951</v>
      </c>
      <c r="E55" s="207" t="s">
        <v>263</v>
      </c>
      <c r="F55" s="210" t="s">
        <v>72</v>
      </c>
      <c r="G55" s="210" t="s">
        <v>276</v>
      </c>
      <c r="H55" s="3" t="s">
        <v>711</v>
      </c>
      <c r="I55" s="70">
        <v>54991000</v>
      </c>
      <c r="J55" s="70">
        <v>46707164</v>
      </c>
    </row>
    <row r="56" spans="1:10" ht="69.75" customHeight="1">
      <c r="A56" s="207" t="s">
        <v>1948</v>
      </c>
      <c r="B56" s="207" t="s">
        <v>261</v>
      </c>
      <c r="C56" s="207" t="s">
        <v>269</v>
      </c>
      <c r="D56" s="207" t="s">
        <v>2315</v>
      </c>
      <c r="E56" s="207" t="s">
        <v>263</v>
      </c>
      <c r="F56" s="210" t="s">
        <v>72</v>
      </c>
      <c r="G56" s="210" t="s">
        <v>276</v>
      </c>
      <c r="H56" s="3" t="s">
        <v>2316</v>
      </c>
      <c r="I56" s="70"/>
      <c r="J56" s="70">
        <v>40062000</v>
      </c>
    </row>
    <row r="57" spans="1:10" ht="69.75" customHeight="1">
      <c r="A57" s="207" t="s">
        <v>1955</v>
      </c>
      <c r="B57" s="207" t="s">
        <v>261</v>
      </c>
      <c r="C57" s="207" t="s">
        <v>269</v>
      </c>
      <c r="D57" s="207" t="s">
        <v>2315</v>
      </c>
      <c r="E57" s="207" t="s">
        <v>263</v>
      </c>
      <c r="F57" s="210" t="s">
        <v>72</v>
      </c>
      <c r="G57" s="210" t="s">
        <v>276</v>
      </c>
      <c r="H57" s="3" t="s">
        <v>2316</v>
      </c>
      <c r="I57" s="70"/>
      <c r="J57" s="70">
        <v>15575040</v>
      </c>
    </row>
    <row r="58" spans="1:10" ht="78.75">
      <c r="A58" s="207" t="s">
        <v>1948</v>
      </c>
      <c r="B58" s="207" t="s">
        <v>261</v>
      </c>
      <c r="C58" s="207" t="s">
        <v>269</v>
      </c>
      <c r="D58" s="207" t="s">
        <v>1967</v>
      </c>
      <c r="E58" s="207" t="s">
        <v>263</v>
      </c>
      <c r="F58" s="210" t="s">
        <v>72</v>
      </c>
      <c r="G58" s="210" t="s">
        <v>276</v>
      </c>
      <c r="H58" s="131" t="s">
        <v>1958</v>
      </c>
      <c r="I58" s="70">
        <v>14237000</v>
      </c>
      <c r="J58" s="70">
        <v>6373400</v>
      </c>
    </row>
    <row r="59" spans="1:10" ht="94.5">
      <c r="A59" s="207" t="s">
        <v>1948</v>
      </c>
      <c r="B59" s="207" t="s">
        <v>261</v>
      </c>
      <c r="C59" s="207" t="s">
        <v>269</v>
      </c>
      <c r="D59" s="207" t="s">
        <v>1967</v>
      </c>
      <c r="E59" s="207" t="s">
        <v>263</v>
      </c>
      <c r="F59" s="210" t="s">
        <v>72</v>
      </c>
      <c r="G59" s="210" t="s">
        <v>276</v>
      </c>
      <c r="H59" s="131" t="s">
        <v>2115</v>
      </c>
      <c r="I59" s="70">
        <v>700000</v>
      </c>
      <c r="J59" s="70">
        <v>328928</v>
      </c>
    </row>
    <row r="60" spans="1:10" ht="85.5" customHeight="1">
      <c r="A60" s="207" t="s">
        <v>1945</v>
      </c>
      <c r="B60" s="207" t="s">
        <v>261</v>
      </c>
      <c r="C60" s="207" t="s">
        <v>269</v>
      </c>
      <c r="D60" s="207" t="s">
        <v>1946</v>
      </c>
      <c r="E60" s="207" t="s">
        <v>263</v>
      </c>
      <c r="F60" s="210" t="s">
        <v>72</v>
      </c>
      <c r="G60" s="210" t="s">
        <v>276</v>
      </c>
      <c r="H60" s="29" t="s">
        <v>1947</v>
      </c>
      <c r="I60" s="70">
        <v>6968075</v>
      </c>
      <c r="J60" s="70">
        <v>6968075</v>
      </c>
    </row>
    <row r="61" spans="1:10" ht="47.25">
      <c r="A61" s="207" t="s">
        <v>1945</v>
      </c>
      <c r="B61" s="207" t="s">
        <v>261</v>
      </c>
      <c r="C61" s="207" t="s">
        <v>269</v>
      </c>
      <c r="D61" s="207" t="s">
        <v>1946</v>
      </c>
      <c r="E61" s="207" t="s">
        <v>263</v>
      </c>
      <c r="F61" s="210" t="s">
        <v>72</v>
      </c>
      <c r="G61" s="210" t="s">
        <v>276</v>
      </c>
      <c r="H61" s="29" t="s">
        <v>2153</v>
      </c>
      <c r="I61" s="70">
        <v>2771758</v>
      </c>
      <c r="J61" s="70">
        <v>2771758</v>
      </c>
    </row>
    <row r="62" spans="1:10" ht="94.5">
      <c r="A62" s="207" t="s">
        <v>1948</v>
      </c>
      <c r="B62" s="207" t="s">
        <v>261</v>
      </c>
      <c r="C62" s="207" t="s">
        <v>269</v>
      </c>
      <c r="D62" s="207" t="s">
        <v>2143</v>
      </c>
      <c r="E62" s="207" t="s">
        <v>263</v>
      </c>
      <c r="F62" s="210" t="s">
        <v>2199</v>
      </c>
      <c r="G62" s="210" t="s">
        <v>276</v>
      </c>
      <c r="H62" s="29" t="s">
        <v>2221</v>
      </c>
      <c r="I62" s="70">
        <v>4884700</v>
      </c>
      <c r="J62" s="70">
        <v>4884700</v>
      </c>
    </row>
    <row r="63" spans="1:10" ht="126">
      <c r="A63" s="207" t="s">
        <v>1955</v>
      </c>
      <c r="B63" s="207" t="s">
        <v>261</v>
      </c>
      <c r="C63" s="207" t="s">
        <v>269</v>
      </c>
      <c r="D63" s="207" t="s">
        <v>2143</v>
      </c>
      <c r="E63" s="207" t="s">
        <v>263</v>
      </c>
      <c r="F63" s="210" t="s">
        <v>2144</v>
      </c>
      <c r="G63" s="210" t="s">
        <v>276</v>
      </c>
      <c r="H63" s="29" t="s">
        <v>2145</v>
      </c>
      <c r="I63" s="70">
        <v>48134580</v>
      </c>
      <c r="J63" s="70">
        <v>17807488</v>
      </c>
    </row>
    <row r="64" spans="1:10" ht="47.25">
      <c r="A64" s="207" t="s">
        <v>1948</v>
      </c>
      <c r="B64" s="207" t="s">
        <v>261</v>
      </c>
      <c r="C64" s="207" t="s">
        <v>269</v>
      </c>
      <c r="D64" s="207" t="s">
        <v>2146</v>
      </c>
      <c r="E64" s="207" t="s">
        <v>263</v>
      </c>
      <c r="F64" s="210" t="s">
        <v>2199</v>
      </c>
      <c r="G64" s="210" t="s">
        <v>276</v>
      </c>
      <c r="H64" s="29" t="s">
        <v>2200</v>
      </c>
      <c r="I64" s="70">
        <v>3703958</v>
      </c>
      <c r="J64" s="70">
        <v>3703958</v>
      </c>
    </row>
    <row r="65" spans="1:10" ht="78.75">
      <c r="A65" s="207" t="s">
        <v>1955</v>
      </c>
      <c r="B65" s="207" t="s">
        <v>261</v>
      </c>
      <c r="C65" s="207" t="s">
        <v>269</v>
      </c>
      <c r="D65" s="207" t="s">
        <v>2146</v>
      </c>
      <c r="E65" s="207" t="s">
        <v>263</v>
      </c>
      <c r="F65" s="210" t="s">
        <v>2144</v>
      </c>
      <c r="G65" s="210" t="s">
        <v>276</v>
      </c>
      <c r="H65" s="29" t="s">
        <v>2147</v>
      </c>
      <c r="I65" s="70">
        <v>21441510</v>
      </c>
      <c r="J65" s="70">
        <v>21406730</v>
      </c>
    </row>
    <row r="66" spans="1:10" ht="31.5">
      <c r="A66" s="207" t="s">
        <v>1954</v>
      </c>
      <c r="B66" s="207" t="s">
        <v>261</v>
      </c>
      <c r="C66" s="207" t="s">
        <v>269</v>
      </c>
      <c r="D66" s="207" t="s">
        <v>2148</v>
      </c>
      <c r="E66" s="207" t="s">
        <v>263</v>
      </c>
      <c r="F66" s="210" t="s">
        <v>72</v>
      </c>
      <c r="G66" s="210" t="s">
        <v>276</v>
      </c>
      <c r="H66" s="29" t="s">
        <v>2149</v>
      </c>
      <c r="I66" s="70">
        <v>4997989</v>
      </c>
      <c r="J66" s="70">
        <v>4997988</v>
      </c>
    </row>
    <row r="67" spans="1:10" ht="54" customHeight="1">
      <c r="A67" s="207" t="s">
        <v>1948</v>
      </c>
      <c r="B67" s="207" t="s">
        <v>261</v>
      </c>
      <c r="C67" s="207" t="s">
        <v>269</v>
      </c>
      <c r="D67" s="207" t="s">
        <v>2229</v>
      </c>
      <c r="E67" s="207" t="s">
        <v>263</v>
      </c>
      <c r="F67" s="210" t="s">
        <v>72</v>
      </c>
      <c r="G67" s="210" t="s">
        <v>276</v>
      </c>
      <c r="H67" s="29" t="s">
        <v>2230</v>
      </c>
      <c r="I67" s="70">
        <v>16936595</v>
      </c>
      <c r="J67" s="70">
        <v>9828255</v>
      </c>
    </row>
    <row r="68" spans="1:10" ht="31.5">
      <c r="A68" s="207" t="s">
        <v>1954</v>
      </c>
      <c r="B68" s="207" t="s">
        <v>261</v>
      </c>
      <c r="C68" s="207" t="s">
        <v>269</v>
      </c>
      <c r="D68" s="207" t="s">
        <v>2225</v>
      </c>
      <c r="E68" s="207" t="s">
        <v>263</v>
      </c>
      <c r="F68" s="210" t="s">
        <v>72</v>
      </c>
      <c r="G68" s="210" t="s">
        <v>276</v>
      </c>
      <c r="H68" s="29" t="s">
        <v>2226</v>
      </c>
      <c r="I68" s="70">
        <v>440257</v>
      </c>
      <c r="J68" s="70">
        <v>440257</v>
      </c>
    </row>
    <row r="69" spans="1:10" ht="31.5">
      <c r="A69" s="207" t="s">
        <v>1950</v>
      </c>
      <c r="B69" s="207" t="s">
        <v>261</v>
      </c>
      <c r="C69" s="207" t="s">
        <v>269</v>
      </c>
      <c r="D69" s="207" t="s">
        <v>1966</v>
      </c>
      <c r="E69" s="207" t="s">
        <v>263</v>
      </c>
      <c r="F69" s="210" t="s">
        <v>2227</v>
      </c>
      <c r="G69" s="210" t="s">
        <v>276</v>
      </c>
      <c r="H69" s="29" t="s">
        <v>2228</v>
      </c>
      <c r="I69" s="70">
        <v>180000</v>
      </c>
      <c r="J69" s="70">
        <v>180000</v>
      </c>
    </row>
    <row r="70" spans="1:10" ht="31.5">
      <c r="A70" s="207" t="s">
        <v>1950</v>
      </c>
      <c r="B70" s="207" t="s">
        <v>261</v>
      </c>
      <c r="C70" s="207" t="s">
        <v>269</v>
      </c>
      <c r="D70" s="207" t="s">
        <v>1966</v>
      </c>
      <c r="E70" s="207" t="s">
        <v>263</v>
      </c>
      <c r="F70" s="210" t="s">
        <v>2108</v>
      </c>
      <c r="G70" s="210" t="s">
        <v>276</v>
      </c>
      <c r="H70" s="131" t="s">
        <v>2109</v>
      </c>
      <c r="I70" s="70">
        <v>6648800</v>
      </c>
      <c r="J70" s="70">
        <v>6648800</v>
      </c>
    </row>
    <row r="71" spans="1:10" ht="63">
      <c r="A71" s="207" t="s">
        <v>1954</v>
      </c>
      <c r="B71" s="207" t="s">
        <v>261</v>
      </c>
      <c r="C71" s="207" t="s">
        <v>269</v>
      </c>
      <c r="D71" s="207" t="s">
        <v>1966</v>
      </c>
      <c r="E71" s="207" t="s">
        <v>263</v>
      </c>
      <c r="F71" s="210" t="s">
        <v>2071</v>
      </c>
      <c r="G71" s="210" t="s">
        <v>276</v>
      </c>
      <c r="H71" s="131" t="s">
        <v>369</v>
      </c>
      <c r="I71" s="70">
        <v>815000</v>
      </c>
      <c r="J71" s="70">
        <v>815000</v>
      </c>
    </row>
    <row r="72" spans="1:10" ht="63">
      <c r="A72" s="207" t="s">
        <v>1950</v>
      </c>
      <c r="B72" s="207" t="s">
        <v>261</v>
      </c>
      <c r="C72" s="207" t="s">
        <v>269</v>
      </c>
      <c r="D72" s="207" t="s">
        <v>1966</v>
      </c>
      <c r="E72" s="207" t="s">
        <v>263</v>
      </c>
      <c r="F72" s="210" t="s">
        <v>2110</v>
      </c>
      <c r="G72" s="210" t="s">
        <v>276</v>
      </c>
      <c r="H72" s="131" t="s">
        <v>1500</v>
      </c>
      <c r="I72" s="70">
        <v>20000</v>
      </c>
      <c r="J72" s="70">
        <v>20000</v>
      </c>
    </row>
    <row r="73" spans="1:10" ht="47.25">
      <c r="A73" s="207" t="s">
        <v>1950</v>
      </c>
      <c r="B73" s="207" t="s">
        <v>261</v>
      </c>
      <c r="C73" s="207" t="s">
        <v>269</v>
      </c>
      <c r="D73" s="207" t="s">
        <v>1966</v>
      </c>
      <c r="E73" s="207" t="s">
        <v>263</v>
      </c>
      <c r="F73" s="210" t="s">
        <v>2111</v>
      </c>
      <c r="G73" s="210" t="s">
        <v>276</v>
      </c>
      <c r="H73" s="29" t="s">
        <v>2112</v>
      </c>
      <c r="I73" s="70">
        <v>150000</v>
      </c>
      <c r="J73" s="70">
        <v>150000</v>
      </c>
    </row>
    <row r="74" spans="1:10" ht="47.25">
      <c r="A74" s="207" t="s">
        <v>1950</v>
      </c>
      <c r="B74" s="207" t="s">
        <v>261</v>
      </c>
      <c r="C74" s="207" t="s">
        <v>269</v>
      </c>
      <c r="D74" s="207" t="s">
        <v>1966</v>
      </c>
      <c r="E74" s="207" t="s">
        <v>263</v>
      </c>
      <c r="F74" s="210" t="s">
        <v>2064</v>
      </c>
      <c r="G74" s="210" t="s">
        <v>276</v>
      </c>
      <c r="H74" s="29" t="s">
        <v>2118</v>
      </c>
      <c r="I74" s="70">
        <v>7700623</v>
      </c>
      <c r="J74" s="70">
        <v>7665112</v>
      </c>
    </row>
    <row r="75" spans="1:10" ht="47.25">
      <c r="A75" s="207" t="s">
        <v>1950</v>
      </c>
      <c r="B75" s="207" t="s">
        <v>261</v>
      </c>
      <c r="C75" s="207" t="s">
        <v>269</v>
      </c>
      <c r="D75" s="207" t="s">
        <v>1966</v>
      </c>
      <c r="E75" s="207" t="s">
        <v>263</v>
      </c>
      <c r="F75" s="210" t="s">
        <v>2065</v>
      </c>
      <c r="G75" s="210" t="s">
        <v>276</v>
      </c>
      <c r="H75" s="3" t="s">
        <v>648</v>
      </c>
      <c r="I75" s="70">
        <v>50000</v>
      </c>
      <c r="J75" s="70">
        <v>50000</v>
      </c>
    </row>
    <row r="76" spans="1:10" ht="63">
      <c r="A76" s="207" t="s">
        <v>1954</v>
      </c>
      <c r="B76" s="207" t="s">
        <v>261</v>
      </c>
      <c r="C76" s="207" t="s">
        <v>269</v>
      </c>
      <c r="D76" s="207" t="s">
        <v>1966</v>
      </c>
      <c r="E76" s="207" t="s">
        <v>263</v>
      </c>
      <c r="F76" s="210" t="s">
        <v>2066</v>
      </c>
      <c r="G76" s="210" t="s">
        <v>276</v>
      </c>
      <c r="H76" s="3" t="s">
        <v>1949</v>
      </c>
      <c r="I76" s="70">
        <v>6532000</v>
      </c>
      <c r="J76" s="70">
        <v>6057000</v>
      </c>
    </row>
    <row r="77" spans="1:10" ht="31.5">
      <c r="A77" s="207" t="s">
        <v>1950</v>
      </c>
      <c r="B77" s="207" t="s">
        <v>261</v>
      </c>
      <c r="C77" s="207" t="s">
        <v>269</v>
      </c>
      <c r="D77" s="207" t="s">
        <v>1966</v>
      </c>
      <c r="E77" s="207" t="s">
        <v>263</v>
      </c>
      <c r="F77" s="210" t="s">
        <v>2067</v>
      </c>
      <c r="G77" s="210" t="s">
        <v>276</v>
      </c>
      <c r="H77" s="3" t="s">
        <v>2120</v>
      </c>
      <c r="I77" s="83">
        <v>313180</v>
      </c>
      <c r="J77" s="70">
        <v>313180</v>
      </c>
    </row>
    <row r="78" spans="1:10" ht="63">
      <c r="A78" s="207" t="s">
        <v>1954</v>
      </c>
      <c r="B78" s="207" t="s">
        <v>261</v>
      </c>
      <c r="C78" s="207" t="s">
        <v>269</v>
      </c>
      <c r="D78" s="207" t="s">
        <v>1966</v>
      </c>
      <c r="E78" s="207" t="s">
        <v>263</v>
      </c>
      <c r="F78" s="210" t="s">
        <v>2069</v>
      </c>
      <c r="G78" s="210" t="s">
        <v>276</v>
      </c>
      <c r="H78" s="3" t="s">
        <v>321</v>
      </c>
      <c r="I78" s="70">
        <v>2000000</v>
      </c>
      <c r="J78" s="70">
        <v>0</v>
      </c>
    </row>
    <row r="79" spans="1:10" ht="94.5">
      <c r="A79" s="207" t="s">
        <v>1954</v>
      </c>
      <c r="B79" s="207" t="s">
        <v>261</v>
      </c>
      <c r="C79" s="207" t="s">
        <v>269</v>
      </c>
      <c r="D79" s="207" t="s">
        <v>1966</v>
      </c>
      <c r="E79" s="207" t="s">
        <v>263</v>
      </c>
      <c r="F79" s="210" t="s">
        <v>2075</v>
      </c>
      <c r="G79" s="210" t="s">
        <v>276</v>
      </c>
      <c r="H79" s="131" t="s">
        <v>1956</v>
      </c>
      <c r="I79" s="70">
        <v>1200000</v>
      </c>
      <c r="J79" s="70">
        <v>1200000</v>
      </c>
    </row>
    <row r="80" spans="1:10" ht="110.25">
      <c r="A80" s="207" t="s">
        <v>1948</v>
      </c>
      <c r="B80" s="207" t="s">
        <v>261</v>
      </c>
      <c r="C80" s="207" t="s">
        <v>269</v>
      </c>
      <c r="D80" s="207" t="s">
        <v>1966</v>
      </c>
      <c r="E80" s="207" t="s">
        <v>263</v>
      </c>
      <c r="F80" s="210" t="s">
        <v>2077</v>
      </c>
      <c r="G80" s="210" t="s">
        <v>276</v>
      </c>
      <c r="H80" s="131" t="s">
        <v>1957</v>
      </c>
      <c r="I80" s="70">
        <v>3500000</v>
      </c>
      <c r="J80" s="70">
        <v>3500000</v>
      </c>
    </row>
    <row r="81" spans="1:10" ht="63">
      <c r="A81" s="207" t="s">
        <v>1950</v>
      </c>
      <c r="B81" s="207" t="s">
        <v>261</v>
      </c>
      <c r="C81" s="207" t="s">
        <v>269</v>
      </c>
      <c r="D81" s="207" t="s">
        <v>1966</v>
      </c>
      <c r="E81" s="207" t="s">
        <v>263</v>
      </c>
      <c r="F81" s="210" t="s">
        <v>2078</v>
      </c>
      <c r="G81" s="210" t="s">
        <v>276</v>
      </c>
      <c r="H81" s="3" t="s">
        <v>259</v>
      </c>
      <c r="I81" s="70">
        <v>1285000</v>
      </c>
      <c r="J81" s="70">
        <v>1285000</v>
      </c>
    </row>
    <row r="82" spans="1:10" ht="47.25">
      <c r="A82" s="207" t="s">
        <v>1950</v>
      </c>
      <c r="B82" s="207" t="s">
        <v>261</v>
      </c>
      <c r="C82" s="207" t="s">
        <v>269</v>
      </c>
      <c r="D82" s="207" t="s">
        <v>1966</v>
      </c>
      <c r="E82" s="207" t="s">
        <v>263</v>
      </c>
      <c r="F82" s="210" t="s">
        <v>2079</v>
      </c>
      <c r="G82" s="210" t="s">
        <v>276</v>
      </c>
      <c r="H82" s="131" t="s">
        <v>2119</v>
      </c>
      <c r="I82" s="72">
        <v>340000</v>
      </c>
      <c r="J82" s="70">
        <v>340000</v>
      </c>
    </row>
    <row r="83" spans="1:10" ht="63">
      <c r="A83" s="207" t="s">
        <v>1950</v>
      </c>
      <c r="B83" s="207" t="s">
        <v>261</v>
      </c>
      <c r="C83" s="207" t="s">
        <v>269</v>
      </c>
      <c r="D83" s="207" t="s">
        <v>1966</v>
      </c>
      <c r="E83" s="207" t="s">
        <v>263</v>
      </c>
      <c r="F83" s="210" t="s">
        <v>2073</v>
      </c>
      <c r="G83" s="210" t="s">
        <v>276</v>
      </c>
      <c r="H83" s="131" t="s">
        <v>1604</v>
      </c>
      <c r="I83" s="70">
        <v>219996</v>
      </c>
      <c r="J83" s="70">
        <v>219996</v>
      </c>
    </row>
    <row r="84" spans="1:10" ht="126">
      <c r="A84" s="207" t="s">
        <v>1955</v>
      </c>
      <c r="B84" s="207" t="s">
        <v>261</v>
      </c>
      <c r="C84" s="207" t="s">
        <v>269</v>
      </c>
      <c r="D84" s="207" t="s">
        <v>1966</v>
      </c>
      <c r="E84" s="207" t="s">
        <v>263</v>
      </c>
      <c r="F84" s="210" t="s">
        <v>2154</v>
      </c>
      <c r="G84" s="210" t="s">
        <v>276</v>
      </c>
      <c r="H84" s="131" t="s">
        <v>2155</v>
      </c>
      <c r="I84" s="83">
        <v>134000</v>
      </c>
      <c r="J84" s="70">
        <v>134000</v>
      </c>
    </row>
    <row r="85" spans="1:10" ht="63">
      <c r="A85" s="207" t="s">
        <v>365</v>
      </c>
      <c r="B85" s="207" t="s">
        <v>261</v>
      </c>
      <c r="C85" s="207" t="s">
        <v>269</v>
      </c>
      <c r="D85" s="207" t="s">
        <v>1966</v>
      </c>
      <c r="E85" s="207" t="s">
        <v>263</v>
      </c>
      <c r="F85" s="210" t="s">
        <v>2113</v>
      </c>
      <c r="G85" s="210" t="s">
        <v>276</v>
      </c>
      <c r="H85" s="8" t="s">
        <v>2114</v>
      </c>
      <c r="I85" s="83">
        <v>28000</v>
      </c>
      <c r="J85" s="70">
        <v>27948</v>
      </c>
    </row>
    <row r="86" spans="1:10" ht="63">
      <c r="A86" s="207" t="s">
        <v>1955</v>
      </c>
      <c r="B86" s="207" t="s">
        <v>261</v>
      </c>
      <c r="C86" s="207" t="s">
        <v>269</v>
      </c>
      <c r="D86" s="207" t="s">
        <v>1966</v>
      </c>
      <c r="E86" s="207" t="s">
        <v>263</v>
      </c>
      <c r="F86" s="210" t="s">
        <v>2081</v>
      </c>
      <c r="G86" s="210" t="s">
        <v>276</v>
      </c>
      <c r="H86" s="131" t="s">
        <v>1960</v>
      </c>
      <c r="I86" s="72">
        <v>127250</v>
      </c>
      <c r="J86" s="70">
        <v>127195</v>
      </c>
    </row>
    <row r="87" spans="1:10" ht="94.5">
      <c r="A87" s="207" t="s">
        <v>1955</v>
      </c>
      <c r="B87" s="207" t="s">
        <v>261</v>
      </c>
      <c r="C87" s="207" t="s">
        <v>269</v>
      </c>
      <c r="D87" s="207" t="s">
        <v>1966</v>
      </c>
      <c r="E87" s="207" t="s">
        <v>263</v>
      </c>
      <c r="F87" s="210" t="s">
        <v>2188</v>
      </c>
      <c r="G87" s="210" t="s">
        <v>276</v>
      </c>
      <c r="H87" s="8" t="s">
        <v>2189</v>
      </c>
      <c r="I87" s="83">
        <v>47700</v>
      </c>
      <c r="J87" s="70">
        <v>47700</v>
      </c>
    </row>
    <row r="88" spans="1:10" ht="79.5" customHeight="1">
      <c r="A88" s="207" t="s">
        <v>1950</v>
      </c>
      <c r="B88" s="207" t="s">
        <v>261</v>
      </c>
      <c r="C88" s="207" t="s">
        <v>269</v>
      </c>
      <c r="D88" s="207" t="s">
        <v>1966</v>
      </c>
      <c r="E88" s="207" t="s">
        <v>263</v>
      </c>
      <c r="F88" s="210" t="s">
        <v>2190</v>
      </c>
      <c r="G88" s="210" t="s">
        <v>276</v>
      </c>
      <c r="H88" s="131" t="s">
        <v>2191</v>
      </c>
      <c r="I88" s="72">
        <v>48000</v>
      </c>
      <c r="J88" s="70">
        <v>48000</v>
      </c>
    </row>
    <row r="89" spans="1:10" ht="31.5">
      <c r="A89" s="207" t="s">
        <v>1954</v>
      </c>
      <c r="B89" s="207" t="s">
        <v>261</v>
      </c>
      <c r="C89" s="207" t="s">
        <v>269</v>
      </c>
      <c r="D89" s="207" t="s">
        <v>1966</v>
      </c>
      <c r="E89" s="207" t="s">
        <v>263</v>
      </c>
      <c r="F89" s="210" t="s">
        <v>2068</v>
      </c>
      <c r="G89" s="210" t="s">
        <v>276</v>
      </c>
      <c r="H89" s="3" t="s">
        <v>1953</v>
      </c>
      <c r="I89" s="83">
        <v>40406000</v>
      </c>
      <c r="J89" s="70">
        <v>40406000</v>
      </c>
    </row>
    <row r="90" spans="1:10" ht="63">
      <c r="A90" s="207" t="s">
        <v>1954</v>
      </c>
      <c r="B90" s="207" t="s">
        <v>261</v>
      </c>
      <c r="C90" s="207" t="s">
        <v>269</v>
      </c>
      <c r="D90" s="207" t="s">
        <v>1966</v>
      </c>
      <c r="E90" s="207" t="s">
        <v>263</v>
      </c>
      <c r="F90" s="210" t="s">
        <v>2076</v>
      </c>
      <c r="G90" s="210" t="s">
        <v>276</v>
      </c>
      <c r="H90" s="131" t="s">
        <v>1186</v>
      </c>
      <c r="I90" s="70">
        <v>389000</v>
      </c>
      <c r="J90" s="70">
        <v>389000</v>
      </c>
    </row>
    <row r="91" spans="1:10" ht="110.25">
      <c r="A91" s="207" t="s">
        <v>1954</v>
      </c>
      <c r="B91" s="207" t="s">
        <v>261</v>
      </c>
      <c r="C91" s="207" t="s">
        <v>269</v>
      </c>
      <c r="D91" s="207" t="s">
        <v>1966</v>
      </c>
      <c r="E91" s="207" t="s">
        <v>263</v>
      </c>
      <c r="F91" s="210" t="s">
        <v>2072</v>
      </c>
      <c r="G91" s="210" t="s">
        <v>276</v>
      </c>
      <c r="H91" s="131" t="s">
        <v>510</v>
      </c>
      <c r="I91" s="70">
        <v>2060000</v>
      </c>
      <c r="J91" s="70">
        <v>2060000</v>
      </c>
    </row>
    <row r="92" spans="1:10" ht="47.25">
      <c r="A92" s="207" t="s">
        <v>1954</v>
      </c>
      <c r="B92" s="207" t="s">
        <v>261</v>
      </c>
      <c r="C92" s="207" t="s">
        <v>269</v>
      </c>
      <c r="D92" s="207" t="s">
        <v>1966</v>
      </c>
      <c r="E92" s="207" t="s">
        <v>263</v>
      </c>
      <c r="F92" s="210" t="s">
        <v>2080</v>
      </c>
      <c r="G92" s="210" t="s">
        <v>276</v>
      </c>
      <c r="H92" s="131" t="s">
        <v>1959</v>
      </c>
      <c r="I92" s="72">
        <v>1640390</v>
      </c>
      <c r="J92" s="70">
        <v>0</v>
      </c>
    </row>
    <row r="93" spans="1:10" ht="47.25">
      <c r="A93" s="207" t="s">
        <v>1100</v>
      </c>
      <c r="B93" s="207" t="s">
        <v>261</v>
      </c>
      <c r="C93" s="207" t="s">
        <v>269</v>
      </c>
      <c r="D93" s="207" t="s">
        <v>1966</v>
      </c>
      <c r="E93" s="207" t="s">
        <v>263</v>
      </c>
      <c r="F93" s="210" t="s">
        <v>2070</v>
      </c>
      <c r="G93" s="210" t="s">
        <v>276</v>
      </c>
      <c r="H93" s="131" t="s">
        <v>368</v>
      </c>
      <c r="I93" s="70">
        <v>287000</v>
      </c>
      <c r="J93" s="70">
        <v>287000</v>
      </c>
    </row>
    <row r="94" spans="1:10" ht="94.5">
      <c r="A94" s="207" t="s">
        <v>1961</v>
      </c>
      <c r="B94" s="207" t="s">
        <v>261</v>
      </c>
      <c r="C94" s="207" t="s">
        <v>269</v>
      </c>
      <c r="D94" s="207" t="s">
        <v>1966</v>
      </c>
      <c r="E94" s="207" t="s">
        <v>263</v>
      </c>
      <c r="F94" s="210" t="s">
        <v>2074</v>
      </c>
      <c r="G94" s="210" t="s">
        <v>276</v>
      </c>
      <c r="H94" s="131" t="s">
        <v>1585</v>
      </c>
      <c r="I94" s="70">
        <v>1000000</v>
      </c>
      <c r="J94" s="70">
        <v>1000000</v>
      </c>
    </row>
    <row r="95" spans="1:10" ht="78.75">
      <c r="A95" s="207" t="s">
        <v>1948</v>
      </c>
      <c r="B95" s="207" t="s">
        <v>261</v>
      </c>
      <c r="C95" s="207" t="s">
        <v>269</v>
      </c>
      <c r="D95" s="207" t="s">
        <v>1966</v>
      </c>
      <c r="E95" s="207" t="s">
        <v>263</v>
      </c>
      <c r="F95" s="210" t="s">
        <v>2129</v>
      </c>
      <c r="G95" s="210" t="s">
        <v>276</v>
      </c>
      <c r="H95" s="131" t="s">
        <v>2130</v>
      </c>
      <c r="I95" s="70">
        <v>59500000</v>
      </c>
      <c r="J95" s="70">
        <v>59500000</v>
      </c>
    </row>
    <row r="96" spans="1:10" ht="78.75">
      <c r="A96" s="207" t="s">
        <v>1100</v>
      </c>
      <c r="B96" s="207" t="s">
        <v>261</v>
      </c>
      <c r="C96" s="207" t="s">
        <v>269</v>
      </c>
      <c r="D96" s="207" t="s">
        <v>1966</v>
      </c>
      <c r="E96" s="207" t="s">
        <v>263</v>
      </c>
      <c r="F96" s="210" t="s">
        <v>2159</v>
      </c>
      <c r="G96" s="210" t="s">
        <v>276</v>
      </c>
      <c r="H96" s="131" t="s">
        <v>2160</v>
      </c>
      <c r="I96" s="70">
        <v>370000</v>
      </c>
      <c r="J96" s="70">
        <v>370000</v>
      </c>
    </row>
    <row r="97" spans="1:10" ht="47.25">
      <c r="A97" s="207" t="s">
        <v>1950</v>
      </c>
      <c r="B97" s="207" t="s">
        <v>261</v>
      </c>
      <c r="C97" s="207" t="s">
        <v>269</v>
      </c>
      <c r="D97" s="207" t="s">
        <v>1966</v>
      </c>
      <c r="E97" s="207" t="s">
        <v>263</v>
      </c>
      <c r="F97" s="210" t="s">
        <v>2157</v>
      </c>
      <c r="G97" s="210" t="s">
        <v>276</v>
      </c>
      <c r="H97" s="131" t="s">
        <v>2158</v>
      </c>
      <c r="I97" s="70">
        <v>1500000</v>
      </c>
      <c r="J97" s="70">
        <v>1500000</v>
      </c>
    </row>
    <row r="98" spans="1:10" ht="47.25">
      <c r="A98" s="207" t="s">
        <v>1955</v>
      </c>
      <c r="B98" s="207" t="s">
        <v>261</v>
      </c>
      <c r="C98" s="207" t="s">
        <v>269</v>
      </c>
      <c r="D98" s="207" t="s">
        <v>1966</v>
      </c>
      <c r="E98" s="207" t="s">
        <v>263</v>
      </c>
      <c r="F98" s="210" t="s">
        <v>2185</v>
      </c>
      <c r="G98" s="210" t="s">
        <v>276</v>
      </c>
      <c r="H98" s="131" t="s">
        <v>2172</v>
      </c>
      <c r="I98" s="70">
        <v>200000</v>
      </c>
      <c r="J98" s="70">
        <v>200000</v>
      </c>
    </row>
    <row r="99" spans="1:10" ht="47.25">
      <c r="A99" s="207" t="s">
        <v>1100</v>
      </c>
      <c r="B99" s="207" t="s">
        <v>261</v>
      </c>
      <c r="C99" s="207" t="s">
        <v>269</v>
      </c>
      <c r="D99" s="207" t="s">
        <v>1966</v>
      </c>
      <c r="E99" s="207" t="s">
        <v>263</v>
      </c>
      <c r="F99" s="210" t="s">
        <v>2184</v>
      </c>
      <c r="G99" s="210" t="s">
        <v>276</v>
      </c>
      <c r="H99" s="131" t="s">
        <v>2183</v>
      </c>
      <c r="I99" s="70">
        <v>2212000</v>
      </c>
      <c r="J99" s="70">
        <v>2212000</v>
      </c>
    </row>
    <row r="100" spans="1:10" ht="78.75">
      <c r="A100" s="207" t="s">
        <v>1954</v>
      </c>
      <c r="B100" s="207" t="s">
        <v>261</v>
      </c>
      <c r="C100" s="207" t="s">
        <v>269</v>
      </c>
      <c r="D100" s="207" t="s">
        <v>1966</v>
      </c>
      <c r="E100" s="207" t="s">
        <v>263</v>
      </c>
      <c r="F100" s="210" t="s">
        <v>2192</v>
      </c>
      <c r="G100" s="210" t="s">
        <v>276</v>
      </c>
      <c r="H100" s="131" t="s">
        <v>2193</v>
      </c>
      <c r="I100" s="70">
        <v>72300</v>
      </c>
      <c r="J100" s="70">
        <v>72300</v>
      </c>
    </row>
    <row r="101" spans="1:10" ht="47.25">
      <c r="A101" s="207" t="s">
        <v>1948</v>
      </c>
      <c r="B101" s="207" t="s">
        <v>261</v>
      </c>
      <c r="C101" s="207" t="s">
        <v>269</v>
      </c>
      <c r="D101" s="207" t="s">
        <v>1966</v>
      </c>
      <c r="E101" s="207" t="s">
        <v>263</v>
      </c>
      <c r="F101" s="210" t="s">
        <v>2220</v>
      </c>
      <c r="G101" s="210" t="s">
        <v>276</v>
      </c>
      <c r="H101" s="131" t="s">
        <v>2182</v>
      </c>
      <c r="I101" s="70">
        <v>10000000</v>
      </c>
      <c r="J101" s="70">
        <v>9203860</v>
      </c>
    </row>
    <row r="102" spans="1:10" s="4" customFormat="1" ht="31.5">
      <c r="A102" s="205" t="s">
        <v>68</v>
      </c>
      <c r="B102" s="205" t="s">
        <v>261</v>
      </c>
      <c r="C102" s="205" t="s">
        <v>269</v>
      </c>
      <c r="D102" s="205" t="s">
        <v>271</v>
      </c>
      <c r="E102" s="205" t="s">
        <v>70</v>
      </c>
      <c r="F102" s="209" t="s">
        <v>72</v>
      </c>
      <c r="G102" s="209" t="s">
        <v>276</v>
      </c>
      <c r="H102" s="44" t="s">
        <v>314</v>
      </c>
      <c r="I102" s="69">
        <v>602949672</v>
      </c>
      <c r="J102" s="69">
        <f>SUM(J103:J136)</f>
        <v>598778080</v>
      </c>
    </row>
    <row r="103" spans="1:10" s="4" customFormat="1" ht="63">
      <c r="A103" s="207" t="s">
        <v>1961</v>
      </c>
      <c r="B103" s="207" t="s">
        <v>261</v>
      </c>
      <c r="C103" s="207" t="s">
        <v>269</v>
      </c>
      <c r="D103" s="207" t="s">
        <v>1975</v>
      </c>
      <c r="E103" s="207" t="s">
        <v>263</v>
      </c>
      <c r="F103" s="210" t="s">
        <v>72</v>
      </c>
      <c r="G103" s="210" t="s">
        <v>276</v>
      </c>
      <c r="H103" s="8" t="s">
        <v>675</v>
      </c>
      <c r="I103" s="70">
        <v>24277000</v>
      </c>
      <c r="J103" s="70">
        <v>23377200</v>
      </c>
    </row>
    <row r="104" spans="1:10" s="4" customFormat="1" ht="31.5">
      <c r="A104" s="207" t="s">
        <v>1955</v>
      </c>
      <c r="B104" s="207" t="s">
        <v>261</v>
      </c>
      <c r="C104" s="207" t="s">
        <v>269</v>
      </c>
      <c r="D104" s="207" t="s">
        <v>1969</v>
      </c>
      <c r="E104" s="207" t="s">
        <v>263</v>
      </c>
      <c r="F104" s="210" t="s">
        <v>72</v>
      </c>
      <c r="G104" s="210" t="s">
        <v>276</v>
      </c>
      <c r="H104" s="8" t="s">
        <v>1529</v>
      </c>
      <c r="I104" s="70">
        <v>2654000</v>
      </c>
      <c r="J104" s="70">
        <v>2654000</v>
      </c>
    </row>
    <row r="105" spans="1:10" s="4" customFormat="1" ht="78.75">
      <c r="A105" s="207" t="s">
        <v>1961</v>
      </c>
      <c r="B105" s="207" t="s">
        <v>261</v>
      </c>
      <c r="C105" s="207" t="s">
        <v>269</v>
      </c>
      <c r="D105" s="207" t="s">
        <v>1974</v>
      </c>
      <c r="E105" s="207" t="s">
        <v>263</v>
      </c>
      <c r="F105" s="210" t="s">
        <v>72</v>
      </c>
      <c r="G105" s="210" t="s">
        <v>276</v>
      </c>
      <c r="H105" s="8" t="s">
        <v>1425</v>
      </c>
      <c r="I105" s="70">
        <v>3861219</v>
      </c>
      <c r="J105" s="70">
        <v>3861077</v>
      </c>
    </row>
    <row r="106" spans="1:10" s="4" customFormat="1" ht="69" customHeight="1">
      <c r="A106" s="207" t="s">
        <v>1961</v>
      </c>
      <c r="B106" s="207" t="s">
        <v>261</v>
      </c>
      <c r="C106" s="207" t="s">
        <v>269</v>
      </c>
      <c r="D106" s="207" t="s">
        <v>2257</v>
      </c>
      <c r="E106" s="207" t="s">
        <v>263</v>
      </c>
      <c r="F106" s="210" t="s">
        <v>72</v>
      </c>
      <c r="G106" s="210" t="s">
        <v>276</v>
      </c>
      <c r="H106" s="8" t="s">
        <v>2258</v>
      </c>
      <c r="I106" s="70">
        <v>12500</v>
      </c>
      <c r="J106" s="70">
        <v>12178</v>
      </c>
    </row>
    <row r="107" spans="1:10" s="4" customFormat="1" ht="47.25">
      <c r="A107" s="207" t="s">
        <v>1100</v>
      </c>
      <c r="B107" s="207" t="s">
        <v>261</v>
      </c>
      <c r="C107" s="207" t="s">
        <v>269</v>
      </c>
      <c r="D107" s="207" t="s">
        <v>1968</v>
      </c>
      <c r="E107" s="207" t="s">
        <v>263</v>
      </c>
      <c r="F107" s="210" t="s">
        <v>72</v>
      </c>
      <c r="G107" s="210" t="s">
        <v>276</v>
      </c>
      <c r="H107" s="8" t="s">
        <v>1032</v>
      </c>
      <c r="I107" s="70">
        <v>675000</v>
      </c>
      <c r="J107" s="70">
        <v>675000</v>
      </c>
    </row>
    <row r="108" spans="1:10" s="4" customFormat="1" ht="47.25">
      <c r="A108" s="207" t="s">
        <v>1954</v>
      </c>
      <c r="B108" s="207" t="s">
        <v>261</v>
      </c>
      <c r="C108" s="207" t="s">
        <v>269</v>
      </c>
      <c r="D108" s="207" t="s">
        <v>1971</v>
      </c>
      <c r="E108" s="207" t="s">
        <v>263</v>
      </c>
      <c r="F108" s="210" t="s">
        <v>72</v>
      </c>
      <c r="G108" s="210" t="s">
        <v>276</v>
      </c>
      <c r="H108" s="8" t="s">
        <v>1465</v>
      </c>
      <c r="I108" s="70">
        <v>314103</v>
      </c>
      <c r="J108" s="70">
        <v>287927</v>
      </c>
    </row>
    <row r="109" spans="1:10" s="4" customFormat="1" ht="63" hidden="1">
      <c r="A109" s="205"/>
      <c r="B109" s="207"/>
      <c r="C109" s="207"/>
      <c r="D109" s="207"/>
      <c r="E109" s="207"/>
      <c r="F109" s="210"/>
      <c r="G109" s="210"/>
      <c r="H109" s="8" t="s">
        <v>1424</v>
      </c>
      <c r="I109" s="70">
        <v>0</v>
      </c>
      <c r="J109" s="70"/>
    </row>
    <row r="110" spans="1:10" s="4" customFormat="1" ht="31.5">
      <c r="A110" s="207" t="s">
        <v>1954</v>
      </c>
      <c r="B110" s="207" t="s">
        <v>261</v>
      </c>
      <c r="C110" s="207" t="s">
        <v>269</v>
      </c>
      <c r="D110" s="207" t="s">
        <v>2106</v>
      </c>
      <c r="E110" s="207" t="s">
        <v>263</v>
      </c>
      <c r="F110" s="210" t="s">
        <v>72</v>
      </c>
      <c r="G110" s="210" t="s">
        <v>276</v>
      </c>
      <c r="H110" s="8" t="s">
        <v>2107</v>
      </c>
      <c r="I110" s="70">
        <v>3540000</v>
      </c>
      <c r="J110" s="70">
        <v>3540000</v>
      </c>
    </row>
    <row r="111" spans="1:10" s="4" customFormat="1" ht="47.25">
      <c r="A111" s="207" t="s">
        <v>1961</v>
      </c>
      <c r="B111" s="207" t="s">
        <v>261</v>
      </c>
      <c r="C111" s="207" t="s">
        <v>269</v>
      </c>
      <c r="D111" s="207" t="s">
        <v>1976</v>
      </c>
      <c r="E111" s="207" t="s">
        <v>263</v>
      </c>
      <c r="F111" s="210" t="s">
        <v>72</v>
      </c>
      <c r="G111" s="210" t="s">
        <v>276</v>
      </c>
      <c r="H111" s="8" t="s">
        <v>443</v>
      </c>
      <c r="I111" s="70">
        <v>23986000</v>
      </c>
      <c r="J111" s="70">
        <v>22075356</v>
      </c>
    </row>
    <row r="112" spans="1:10" s="4" customFormat="1" ht="31.5">
      <c r="A112" s="207" t="s">
        <v>1954</v>
      </c>
      <c r="B112" s="207" t="s">
        <v>261</v>
      </c>
      <c r="C112" s="207" t="s">
        <v>269</v>
      </c>
      <c r="D112" s="207" t="s">
        <v>1977</v>
      </c>
      <c r="E112" s="207" t="s">
        <v>263</v>
      </c>
      <c r="F112" s="210" t="s">
        <v>2093</v>
      </c>
      <c r="G112" s="210" t="s">
        <v>276</v>
      </c>
      <c r="H112" s="8" t="s">
        <v>1390</v>
      </c>
      <c r="I112" s="70">
        <v>267265000</v>
      </c>
      <c r="J112" s="70">
        <v>267265000</v>
      </c>
    </row>
    <row r="113" spans="1:10" s="4" customFormat="1" ht="47.25">
      <c r="A113" s="207" t="s">
        <v>1954</v>
      </c>
      <c r="B113" s="207" t="s">
        <v>261</v>
      </c>
      <c r="C113" s="207" t="s">
        <v>269</v>
      </c>
      <c r="D113" s="207" t="s">
        <v>1977</v>
      </c>
      <c r="E113" s="207" t="s">
        <v>263</v>
      </c>
      <c r="F113" s="210" t="s">
        <v>2094</v>
      </c>
      <c r="G113" s="210" t="s">
        <v>276</v>
      </c>
      <c r="H113" s="8" t="s">
        <v>713</v>
      </c>
      <c r="I113" s="70">
        <v>26394000</v>
      </c>
      <c r="J113" s="70">
        <v>26394000</v>
      </c>
    </row>
    <row r="114" spans="1:10" s="4" customFormat="1" ht="47.25">
      <c r="A114" s="207" t="s">
        <v>1954</v>
      </c>
      <c r="B114" s="207" t="s">
        <v>261</v>
      </c>
      <c r="C114" s="207" t="s">
        <v>269</v>
      </c>
      <c r="D114" s="207" t="s">
        <v>1977</v>
      </c>
      <c r="E114" s="207" t="s">
        <v>263</v>
      </c>
      <c r="F114" s="210" t="s">
        <v>2086</v>
      </c>
      <c r="G114" s="210" t="s">
        <v>276</v>
      </c>
      <c r="H114" s="8" t="s">
        <v>503</v>
      </c>
      <c r="I114" s="70">
        <v>6389000</v>
      </c>
      <c r="J114" s="70">
        <v>5650000</v>
      </c>
    </row>
    <row r="115" spans="1:10" s="4" customFormat="1" ht="63">
      <c r="A115" s="207" t="s">
        <v>1961</v>
      </c>
      <c r="B115" s="207" t="s">
        <v>261</v>
      </c>
      <c r="C115" s="207" t="s">
        <v>269</v>
      </c>
      <c r="D115" s="207" t="s">
        <v>1977</v>
      </c>
      <c r="E115" s="207" t="s">
        <v>263</v>
      </c>
      <c r="F115" s="210" t="s">
        <v>2088</v>
      </c>
      <c r="G115" s="210" t="s">
        <v>276</v>
      </c>
      <c r="H115" s="132" t="s">
        <v>502</v>
      </c>
      <c r="I115" s="73">
        <v>17000</v>
      </c>
      <c r="J115" s="70">
        <v>16000</v>
      </c>
    </row>
    <row r="116" spans="1:10" s="4" customFormat="1" ht="63">
      <c r="A116" s="207" t="s">
        <v>1954</v>
      </c>
      <c r="B116" s="207" t="s">
        <v>261</v>
      </c>
      <c r="C116" s="207" t="s">
        <v>269</v>
      </c>
      <c r="D116" s="207" t="s">
        <v>1977</v>
      </c>
      <c r="E116" s="207" t="s">
        <v>263</v>
      </c>
      <c r="F116" s="210" t="s">
        <v>2098</v>
      </c>
      <c r="G116" s="210" t="s">
        <v>276</v>
      </c>
      <c r="H116" s="133" t="s">
        <v>1144</v>
      </c>
      <c r="I116" s="70">
        <v>106200</v>
      </c>
      <c r="J116" s="70">
        <v>97760</v>
      </c>
    </row>
    <row r="117" spans="1:10" s="4" customFormat="1" ht="78.75">
      <c r="A117" s="207" t="s">
        <v>1961</v>
      </c>
      <c r="B117" s="207" t="s">
        <v>261</v>
      </c>
      <c r="C117" s="207" t="s">
        <v>269</v>
      </c>
      <c r="D117" s="207" t="s">
        <v>1977</v>
      </c>
      <c r="E117" s="207" t="s">
        <v>263</v>
      </c>
      <c r="F117" s="210" t="s">
        <v>2087</v>
      </c>
      <c r="G117" s="210" t="s">
        <v>276</v>
      </c>
      <c r="H117" s="8" t="s">
        <v>874</v>
      </c>
      <c r="I117" s="70">
        <v>44635000</v>
      </c>
      <c r="J117" s="70">
        <v>44483800</v>
      </c>
    </row>
    <row r="118" spans="1:10" s="4" customFormat="1" ht="47.25">
      <c r="A118" s="211">
        <v>950</v>
      </c>
      <c r="B118" s="212" t="s">
        <v>261</v>
      </c>
      <c r="C118" s="212" t="s">
        <v>269</v>
      </c>
      <c r="D118" s="212" t="s">
        <v>1977</v>
      </c>
      <c r="E118" s="212" t="s">
        <v>263</v>
      </c>
      <c r="F118" s="212" t="s">
        <v>2095</v>
      </c>
      <c r="G118" s="212" t="s">
        <v>276</v>
      </c>
      <c r="H118" s="8" t="s">
        <v>714</v>
      </c>
      <c r="I118" s="70">
        <v>2075000</v>
      </c>
      <c r="J118" s="70">
        <v>2075000</v>
      </c>
    </row>
    <row r="119" spans="1:10" s="4" customFormat="1" ht="47.25">
      <c r="A119" s="207" t="s">
        <v>1961</v>
      </c>
      <c r="B119" s="207" t="s">
        <v>261</v>
      </c>
      <c r="C119" s="207" t="s">
        <v>269</v>
      </c>
      <c r="D119" s="207" t="s">
        <v>1977</v>
      </c>
      <c r="E119" s="207" t="s">
        <v>263</v>
      </c>
      <c r="F119" s="210" t="s">
        <v>2096</v>
      </c>
      <c r="G119" s="210" t="s">
        <v>276</v>
      </c>
      <c r="H119" s="8" t="s">
        <v>1548</v>
      </c>
      <c r="I119" s="70">
        <v>11579000</v>
      </c>
      <c r="J119" s="70">
        <v>11579000</v>
      </c>
    </row>
    <row r="120" spans="1:10" s="4" customFormat="1" ht="31.5">
      <c r="A120" s="207" t="s">
        <v>1954</v>
      </c>
      <c r="B120" s="207" t="s">
        <v>261</v>
      </c>
      <c r="C120" s="207" t="s">
        <v>269</v>
      </c>
      <c r="D120" s="207" t="s">
        <v>1977</v>
      </c>
      <c r="E120" s="207" t="s">
        <v>263</v>
      </c>
      <c r="F120" s="210" t="s">
        <v>2097</v>
      </c>
      <c r="G120" s="210" t="s">
        <v>276</v>
      </c>
      <c r="H120" s="8" t="s">
        <v>1059</v>
      </c>
      <c r="I120" s="70">
        <v>3069648</v>
      </c>
      <c r="J120" s="70">
        <v>3069648</v>
      </c>
    </row>
    <row r="121" spans="1:10" s="4" customFormat="1" ht="47.25">
      <c r="A121" s="207" t="s">
        <v>1955</v>
      </c>
      <c r="B121" s="207" t="s">
        <v>261</v>
      </c>
      <c r="C121" s="207" t="s">
        <v>269</v>
      </c>
      <c r="D121" s="207" t="s">
        <v>1977</v>
      </c>
      <c r="E121" s="207" t="s">
        <v>263</v>
      </c>
      <c r="F121" s="210" t="s">
        <v>2100</v>
      </c>
      <c r="G121" s="210" t="s">
        <v>276</v>
      </c>
      <c r="H121" s="8" t="s">
        <v>1426</v>
      </c>
      <c r="I121" s="70">
        <v>185068</v>
      </c>
      <c r="J121" s="70">
        <v>185068</v>
      </c>
    </row>
    <row r="122" spans="1:10" s="4" customFormat="1" ht="24.75" customHeight="1">
      <c r="A122" s="207" t="s">
        <v>1961</v>
      </c>
      <c r="B122" s="207" t="s">
        <v>261</v>
      </c>
      <c r="C122" s="207" t="s">
        <v>269</v>
      </c>
      <c r="D122" s="207" t="s">
        <v>1977</v>
      </c>
      <c r="E122" s="207" t="s">
        <v>263</v>
      </c>
      <c r="F122" s="210" t="s">
        <v>2090</v>
      </c>
      <c r="G122" s="210" t="s">
        <v>276</v>
      </c>
      <c r="H122" s="8" t="s">
        <v>331</v>
      </c>
      <c r="I122" s="70">
        <v>39391000</v>
      </c>
      <c r="J122" s="70">
        <v>39374091</v>
      </c>
    </row>
    <row r="123" spans="1:10" s="4" customFormat="1" ht="110.25">
      <c r="A123" s="207" t="s">
        <v>1961</v>
      </c>
      <c r="B123" s="207" t="s">
        <v>261</v>
      </c>
      <c r="C123" s="207" t="s">
        <v>269</v>
      </c>
      <c r="D123" s="207" t="s">
        <v>1977</v>
      </c>
      <c r="E123" s="207" t="s">
        <v>263</v>
      </c>
      <c r="F123" s="210" t="s">
        <v>2089</v>
      </c>
      <c r="G123" s="210" t="s">
        <v>276</v>
      </c>
      <c r="H123" s="8" t="s">
        <v>1963</v>
      </c>
      <c r="I123" s="70">
        <v>36883946</v>
      </c>
      <c r="J123" s="70">
        <v>36883946</v>
      </c>
    </row>
    <row r="124" spans="1:10" s="4" customFormat="1" ht="31.5">
      <c r="A124" s="207" t="s">
        <v>1961</v>
      </c>
      <c r="B124" s="207" t="s">
        <v>261</v>
      </c>
      <c r="C124" s="207" t="s">
        <v>269</v>
      </c>
      <c r="D124" s="207" t="s">
        <v>1977</v>
      </c>
      <c r="E124" s="207" t="s">
        <v>263</v>
      </c>
      <c r="F124" s="210" t="s">
        <v>2099</v>
      </c>
      <c r="G124" s="210" t="s">
        <v>276</v>
      </c>
      <c r="H124" s="8" t="s">
        <v>283</v>
      </c>
      <c r="I124" s="70">
        <v>3684087</v>
      </c>
      <c r="J124" s="70">
        <v>3684075</v>
      </c>
    </row>
    <row r="125" spans="1:10" s="4" customFormat="1" ht="47.25">
      <c r="A125" s="207" t="s">
        <v>1961</v>
      </c>
      <c r="B125" s="207" t="s">
        <v>261</v>
      </c>
      <c r="C125" s="207" t="s">
        <v>269</v>
      </c>
      <c r="D125" s="207" t="s">
        <v>1977</v>
      </c>
      <c r="E125" s="207" t="s">
        <v>263</v>
      </c>
      <c r="F125" s="210" t="s">
        <v>2082</v>
      </c>
      <c r="G125" s="210" t="s">
        <v>276</v>
      </c>
      <c r="H125" s="8" t="s">
        <v>1060</v>
      </c>
      <c r="I125" s="70">
        <v>29710000</v>
      </c>
      <c r="J125" s="70">
        <v>29710000</v>
      </c>
    </row>
    <row r="126" spans="1:10" s="4" customFormat="1" ht="63">
      <c r="A126" s="207" t="s">
        <v>1961</v>
      </c>
      <c r="B126" s="207" t="s">
        <v>261</v>
      </c>
      <c r="C126" s="207" t="s">
        <v>269</v>
      </c>
      <c r="D126" s="207" t="s">
        <v>1977</v>
      </c>
      <c r="E126" s="207" t="s">
        <v>263</v>
      </c>
      <c r="F126" s="210" t="s">
        <v>2083</v>
      </c>
      <c r="G126" s="210" t="s">
        <v>276</v>
      </c>
      <c r="H126" s="8" t="s">
        <v>1061</v>
      </c>
      <c r="I126" s="70">
        <v>22692000</v>
      </c>
      <c r="J126" s="70">
        <v>22642000</v>
      </c>
    </row>
    <row r="127" spans="1:10" s="4" customFormat="1" ht="63">
      <c r="A127" s="207" t="s">
        <v>1961</v>
      </c>
      <c r="B127" s="207" t="s">
        <v>261</v>
      </c>
      <c r="C127" s="207" t="s">
        <v>269</v>
      </c>
      <c r="D127" s="207" t="s">
        <v>1977</v>
      </c>
      <c r="E127" s="207" t="s">
        <v>263</v>
      </c>
      <c r="F127" s="210" t="s">
        <v>2084</v>
      </c>
      <c r="G127" s="210" t="s">
        <v>276</v>
      </c>
      <c r="H127" s="8" t="s">
        <v>30</v>
      </c>
      <c r="I127" s="70">
        <v>484000</v>
      </c>
      <c r="J127" s="70">
        <v>472225</v>
      </c>
    </row>
    <row r="128" spans="1:10" s="4" customFormat="1" ht="173.25">
      <c r="A128" s="207" t="s">
        <v>1961</v>
      </c>
      <c r="B128" s="207" t="s">
        <v>261</v>
      </c>
      <c r="C128" s="207" t="s">
        <v>269</v>
      </c>
      <c r="D128" s="207" t="s">
        <v>1977</v>
      </c>
      <c r="E128" s="207" t="s">
        <v>263</v>
      </c>
      <c r="F128" s="210" t="s">
        <v>2101</v>
      </c>
      <c r="G128" s="210" t="s">
        <v>276</v>
      </c>
      <c r="H128" s="8" t="s">
        <v>1964</v>
      </c>
      <c r="I128" s="70">
        <v>464500</v>
      </c>
      <c r="J128" s="70">
        <v>464500</v>
      </c>
    </row>
    <row r="129" spans="1:10" s="4" customFormat="1" ht="31.5">
      <c r="A129" s="207" t="s">
        <v>1954</v>
      </c>
      <c r="B129" s="207" t="s">
        <v>261</v>
      </c>
      <c r="C129" s="207" t="s">
        <v>269</v>
      </c>
      <c r="D129" s="207" t="s">
        <v>1977</v>
      </c>
      <c r="E129" s="207" t="s">
        <v>263</v>
      </c>
      <c r="F129" s="210" t="s">
        <v>2091</v>
      </c>
      <c r="G129" s="210" t="s">
        <v>276</v>
      </c>
      <c r="H129" s="8" t="s">
        <v>207</v>
      </c>
      <c r="I129" s="70">
        <v>1285362</v>
      </c>
      <c r="J129" s="70">
        <v>1208232</v>
      </c>
    </row>
    <row r="130" spans="1:10" s="4" customFormat="1" ht="63">
      <c r="A130" s="207" t="s">
        <v>1954</v>
      </c>
      <c r="B130" s="207" t="s">
        <v>261</v>
      </c>
      <c r="C130" s="207" t="s">
        <v>269</v>
      </c>
      <c r="D130" s="207" t="s">
        <v>1977</v>
      </c>
      <c r="E130" s="207" t="s">
        <v>263</v>
      </c>
      <c r="F130" s="210" t="s">
        <v>2092</v>
      </c>
      <c r="G130" s="210" t="s">
        <v>276</v>
      </c>
      <c r="H130" s="8" t="s">
        <v>1362</v>
      </c>
      <c r="I130" s="70">
        <v>1101000</v>
      </c>
      <c r="J130" s="70">
        <v>1071762</v>
      </c>
    </row>
    <row r="131" spans="1:10" s="4" customFormat="1" ht="96.75" customHeight="1">
      <c r="A131" s="207" t="s">
        <v>1955</v>
      </c>
      <c r="B131" s="207" t="s">
        <v>261</v>
      </c>
      <c r="C131" s="207" t="s">
        <v>269</v>
      </c>
      <c r="D131" s="207" t="s">
        <v>1977</v>
      </c>
      <c r="E131" s="207" t="s">
        <v>263</v>
      </c>
      <c r="F131" s="210" t="s">
        <v>2265</v>
      </c>
      <c r="G131" s="210" t="s">
        <v>276</v>
      </c>
      <c r="H131" s="8" t="s">
        <v>2266</v>
      </c>
      <c r="I131" s="70">
        <v>10100</v>
      </c>
      <c r="J131" s="70">
        <v>10100</v>
      </c>
    </row>
    <row r="132" spans="1:10" s="4" customFormat="1" ht="94.5">
      <c r="A132" s="207" t="s">
        <v>365</v>
      </c>
      <c r="B132" s="207" t="s">
        <v>261</v>
      </c>
      <c r="C132" s="207" t="s">
        <v>269</v>
      </c>
      <c r="D132" s="207" t="s">
        <v>1973</v>
      </c>
      <c r="E132" s="207" t="s">
        <v>263</v>
      </c>
      <c r="F132" s="210" t="s">
        <v>72</v>
      </c>
      <c r="G132" s="210" t="s">
        <v>276</v>
      </c>
      <c r="H132" s="8" t="s">
        <v>2161</v>
      </c>
      <c r="I132" s="70">
        <v>13753000</v>
      </c>
      <c r="J132" s="70">
        <v>13752850</v>
      </c>
    </row>
    <row r="133" spans="1:10" s="4" customFormat="1" ht="63">
      <c r="A133" s="207" t="s">
        <v>1954</v>
      </c>
      <c r="B133" s="207" t="s">
        <v>261</v>
      </c>
      <c r="C133" s="207" t="s">
        <v>269</v>
      </c>
      <c r="D133" s="207" t="s">
        <v>1978</v>
      </c>
      <c r="E133" s="207" t="s">
        <v>263</v>
      </c>
      <c r="F133" s="210" t="s">
        <v>72</v>
      </c>
      <c r="G133" s="210" t="s">
        <v>276</v>
      </c>
      <c r="H133" s="8" t="s">
        <v>1549</v>
      </c>
      <c r="I133" s="70">
        <v>23805939</v>
      </c>
      <c r="J133" s="70">
        <v>23785040</v>
      </c>
    </row>
    <row r="134" spans="1:10" s="4" customFormat="1" ht="78.75">
      <c r="A134" s="207" t="s">
        <v>1954</v>
      </c>
      <c r="B134" s="207" t="s">
        <v>261</v>
      </c>
      <c r="C134" s="207" t="s">
        <v>269</v>
      </c>
      <c r="D134" s="207" t="s">
        <v>1970</v>
      </c>
      <c r="E134" s="207" t="s">
        <v>263</v>
      </c>
      <c r="F134" s="210" t="s">
        <v>72</v>
      </c>
      <c r="G134" s="210" t="s">
        <v>276</v>
      </c>
      <c r="H134" s="8" t="s">
        <v>346</v>
      </c>
      <c r="I134" s="70">
        <v>4407000</v>
      </c>
      <c r="J134" s="70">
        <v>4407000</v>
      </c>
    </row>
    <row r="135" spans="1:10" s="4" customFormat="1" ht="94.5">
      <c r="A135" s="207" t="s">
        <v>1961</v>
      </c>
      <c r="B135" s="207" t="s">
        <v>261</v>
      </c>
      <c r="C135" s="207" t="s">
        <v>269</v>
      </c>
      <c r="D135" s="207" t="s">
        <v>1972</v>
      </c>
      <c r="E135" s="207" t="s">
        <v>263</v>
      </c>
      <c r="F135" s="210" t="s">
        <v>72</v>
      </c>
      <c r="G135" s="210" t="s">
        <v>276</v>
      </c>
      <c r="H135" s="8" t="s">
        <v>1039</v>
      </c>
      <c r="I135" s="70">
        <v>469000</v>
      </c>
      <c r="J135" s="70">
        <v>396839</v>
      </c>
    </row>
    <row r="136" spans="1:10" s="4" customFormat="1" ht="78.75">
      <c r="A136" s="207" t="s">
        <v>1961</v>
      </c>
      <c r="B136" s="207" t="s">
        <v>261</v>
      </c>
      <c r="C136" s="207" t="s">
        <v>269</v>
      </c>
      <c r="D136" s="207" t="s">
        <v>2085</v>
      </c>
      <c r="E136" s="207" t="s">
        <v>263</v>
      </c>
      <c r="F136" s="210" t="s">
        <v>72</v>
      </c>
      <c r="G136" s="210" t="s">
        <v>276</v>
      </c>
      <c r="H136" s="8" t="s">
        <v>1962</v>
      </c>
      <c r="I136" s="70">
        <v>3774000</v>
      </c>
      <c r="J136" s="70">
        <v>3617406</v>
      </c>
    </row>
    <row r="137" spans="1:10" s="4" customFormat="1" ht="29.25" customHeight="1">
      <c r="A137" s="205" t="s">
        <v>68</v>
      </c>
      <c r="B137" s="205" t="s">
        <v>261</v>
      </c>
      <c r="C137" s="205" t="s">
        <v>269</v>
      </c>
      <c r="D137" s="205" t="s">
        <v>953</v>
      </c>
      <c r="E137" s="205" t="s">
        <v>70</v>
      </c>
      <c r="F137" s="209" t="s">
        <v>72</v>
      </c>
      <c r="G137" s="209" t="s">
        <v>276</v>
      </c>
      <c r="H137" s="44" t="s">
        <v>315</v>
      </c>
      <c r="I137" s="71">
        <v>135171279.94999999</v>
      </c>
      <c r="J137" s="71">
        <f>SUM(J138:J147)</f>
        <v>79438804</v>
      </c>
    </row>
    <row r="138" spans="1:10" s="4" customFormat="1" ht="78.75">
      <c r="A138" s="207" t="s">
        <v>1100</v>
      </c>
      <c r="B138" s="207" t="s">
        <v>261</v>
      </c>
      <c r="C138" s="207" t="s">
        <v>269</v>
      </c>
      <c r="D138" s="207" t="s">
        <v>2151</v>
      </c>
      <c r="E138" s="207" t="s">
        <v>263</v>
      </c>
      <c r="F138" s="210" t="s">
        <v>2152</v>
      </c>
      <c r="G138" s="210" t="s">
        <v>276</v>
      </c>
      <c r="H138" s="29" t="s">
        <v>2222</v>
      </c>
      <c r="I138" s="135">
        <v>14979390</v>
      </c>
      <c r="J138" s="70">
        <v>12517117</v>
      </c>
    </row>
    <row r="139" spans="1:10" s="4" customFormat="1" ht="94.5">
      <c r="A139" s="207" t="s">
        <v>68</v>
      </c>
      <c r="B139" s="207" t="s">
        <v>261</v>
      </c>
      <c r="C139" s="207" t="s">
        <v>269</v>
      </c>
      <c r="D139" s="207" t="s">
        <v>1990</v>
      </c>
      <c r="E139" s="207" t="s">
        <v>263</v>
      </c>
      <c r="F139" s="210" t="s">
        <v>72</v>
      </c>
      <c r="G139" s="210" t="s">
        <v>276</v>
      </c>
      <c r="H139" s="29" t="s">
        <v>905</v>
      </c>
      <c r="I139" s="135">
        <v>115264404.94999999</v>
      </c>
      <c r="J139" s="70">
        <v>61994625</v>
      </c>
    </row>
    <row r="140" spans="1:10" s="4" customFormat="1" ht="47.25">
      <c r="A140" s="207" t="s">
        <v>1950</v>
      </c>
      <c r="B140" s="207" t="s">
        <v>261</v>
      </c>
      <c r="C140" s="207" t="s">
        <v>269</v>
      </c>
      <c r="D140" s="207" t="s">
        <v>1979</v>
      </c>
      <c r="E140" s="207" t="s">
        <v>263</v>
      </c>
      <c r="F140" s="210" t="s">
        <v>72</v>
      </c>
      <c r="G140" s="210" t="s">
        <v>276</v>
      </c>
      <c r="H140" s="8" t="s">
        <v>478</v>
      </c>
      <c r="I140" s="70">
        <v>139000</v>
      </c>
      <c r="J140" s="70">
        <v>139000</v>
      </c>
    </row>
    <row r="141" spans="1:10" s="4" customFormat="1" ht="94.5">
      <c r="A141" s="207" t="s">
        <v>1950</v>
      </c>
      <c r="B141" s="207" t="s">
        <v>261</v>
      </c>
      <c r="C141" s="207" t="s">
        <v>269</v>
      </c>
      <c r="D141" s="207" t="s">
        <v>2259</v>
      </c>
      <c r="E141" s="207" t="s">
        <v>263</v>
      </c>
      <c r="F141" s="210" t="s">
        <v>72</v>
      </c>
      <c r="G141" s="210" t="s">
        <v>276</v>
      </c>
      <c r="H141" s="8" t="s">
        <v>2260</v>
      </c>
      <c r="I141" s="70">
        <v>34000</v>
      </c>
      <c r="J141" s="70">
        <v>34000</v>
      </c>
    </row>
    <row r="142" spans="1:10" s="4" customFormat="1" ht="63">
      <c r="A142" s="207" t="s">
        <v>1950</v>
      </c>
      <c r="B142" s="207" t="s">
        <v>261</v>
      </c>
      <c r="C142" s="207" t="s">
        <v>269</v>
      </c>
      <c r="D142" s="207" t="s">
        <v>2261</v>
      </c>
      <c r="E142" s="207" t="s">
        <v>263</v>
      </c>
      <c r="F142" s="210" t="s">
        <v>72</v>
      </c>
      <c r="G142" s="210" t="s">
        <v>276</v>
      </c>
      <c r="H142" s="8" t="s">
        <v>2262</v>
      </c>
      <c r="I142" s="70">
        <v>100000</v>
      </c>
      <c r="J142" s="70">
        <v>100000</v>
      </c>
    </row>
    <row r="143" spans="1:10" s="4" customFormat="1" ht="63.75" customHeight="1">
      <c r="A143" s="207" t="s">
        <v>1950</v>
      </c>
      <c r="B143" s="207" t="s">
        <v>261</v>
      </c>
      <c r="C143" s="207" t="s">
        <v>269</v>
      </c>
      <c r="D143" s="207" t="s">
        <v>2263</v>
      </c>
      <c r="E143" s="207" t="s">
        <v>263</v>
      </c>
      <c r="F143" s="210" t="s">
        <v>72</v>
      </c>
      <c r="G143" s="210" t="s">
        <v>276</v>
      </c>
      <c r="H143" s="8" t="s">
        <v>2264</v>
      </c>
      <c r="I143" s="70">
        <v>100000</v>
      </c>
      <c r="J143" s="70">
        <v>100000</v>
      </c>
    </row>
    <row r="144" spans="1:10" s="4" customFormat="1" ht="63">
      <c r="A144" s="207" t="s">
        <v>1100</v>
      </c>
      <c r="B144" s="207" t="s">
        <v>261</v>
      </c>
      <c r="C144" s="207" t="s">
        <v>269</v>
      </c>
      <c r="D144" s="207" t="s">
        <v>1980</v>
      </c>
      <c r="E144" s="207" t="s">
        <v>263</v>
      </c>
      <c r="F144" s="210" t="s">
        <v>2103</v>
      </c>
      <c r="G144" s="210" t="s">
        <v>276</v>
      </c>
      <c r="H144" s="8" t="s">
        <v>303</v>
      </c>
      <c r="I144" s="83">
        <v>360040</v>
      </c>
      <c r="J144" s="70">
        <v>360000</v>
      </c>
    </row>
    <row r="145" spans="1:10" s="4" customFormat="1" ht="63">
      <c r="A145" s="207" t="s">
        <v>1961</v>
      </c>
      <c r="B145" s="207" t="s">
        <v>261</v>
      </c>
      <c r="C145" s="207" t="s">
        <v>269</v>
      </c>
      <c r="D145" s="207" t="s">
        <v>1980</v>
      </c>
      <c r="E145" s="207" t="s">
        <v>263</v>
      </c>
      <c r="F145" s="210" t="s">
        <v>2102</v>
      </c>
      <c r="G145" s="210" t="s">
        <v>276</v>
      </c>
      <c r="H145" s="8" t="s">
        <v>1965</v>
      </c>
      <c r="I145" s="70">
        <v>440885</v>
      </c>
      <c r="J145" s="70">
        <v>440811</v>
      </c>
    </row>
    <row r="146" spans="1:10" s="4" customFormat="1" ht="63">
      <c r="A146" s="207" t="s">
        <v>1961</v>
      </c>
      <c r="B146" s="207" t="s">
        <v>261</v>
      </c>
      <c r="C146" s="207" t="s">
        <v>269</v>
      </c>
      <c r="D146" s="207" t="s">
        <v>1980</v>
      </c>
      <c r="E146" s="207" t="s">
        <v>263</v>
      </c>
      <c r="F146" s="210" t="s">
        <v>2104</v>
      </c>
      <c r="G146" s="210" t="s">
        <v>276</v>
      </c>
      <c r="H146" s="134" t="s">
        <v>258</v>
      </c>
      <c r="I146" s="82">
        <v>2864000</v>
      </c>
      <c r="J146" s="70">
        <v>2863691</v>
      </c>
    </row>
    <row r="147" spans="1:10" s="4" customFormat="1" ht="126">
      <c r="A147" s="207" t="s">
        <v>1948</v>
      </c>
      <c r="B147" s="207" t="s">
        <v>261</v>
      </c>
      <c r="C147" s="207" t="s">
        <v>269</v>
      </c>
      <c r="D147" s="207" t="s">
        <v>1980</v>
      </c>
      <c r="E147" s="207" t="s">
        <v>263</v>
      </c>
      <c r="F147" s="210" t="s">
        <v>2124</v>
      </c>
      <c r="G147" s="210" t="s">
        <v>276</v>
      </c>
      <c r="H147" s="134" t="s">
        <v>2125</v>
      </c>
      <c r="I147" s="82">
        <v>889560</v>
      </c>
      <c r="J147" s="70">
        <v>889560</v>
      </c>
    </row>
    <row r="148" spans="1:10" s="4" customFormat="1" ht="33.75" customHeight="1">
      <c r="A148" s="205" t="s">
        <v>68</v>
      </c>
      <c r="B148" s="205" t="s">
        <v>261</v>
      </c>
      <c r="C148" s="205" t="s">
        <v>269</v>
      </c>
      <c r="D148" s="205" t="s">
        <v>2239</v>
      </c>
      <c r="E148" s="205" t="s">
        <v>70</v>
      </c>
      <c r="F148" s="209" t="s">
        <v>72</v>
      </c>
      <c r="G148" s="209" t="s">
        <v>276</v>
      </c>
      <c r="H148" s="184" t="s">
        <v>2235</v>
      </c>
      <c r="I148" s="185">
        <v>1280000</v>
      </c>
      <c r="J148" s="310">
        <f>J149</f>
        <v>1280000</v>
      </c>
    </row>
    <row r="149" spans="1:10" s="4" customFormat="1" ht="54" customHeight="1">
      <c r="A149" s="207" t="s">
        <v>68</v>
      </c>
      <c r="B149" s="207" t="s">
        <v>261</v>
      </c>
      <c r="C149" s="207" t="s">
        <v>269</v>
      </c>
      <c r="D149" s="207" t="s">
        <v>2238</v>
      </c>
      <c r="E149" s="207" t="s">
        <v>70</v>
      </c>
      <c r="F149" s="210" t="s">
        <v>72</v>
      </c>
      <c r="G149" s="210" t="s">
        <v>276</v>
      </c>
      <c r="H149" s="134" t="s">
        <v>2237</v>
      </c>
      <c r="I149" s="82">
        <v>1280000</v>
      </c>
      <c r="J149" s="311">
        <f>J150</f>
        <v>1280000</v>
      </c>
    </row>
    <row r="150" spans="1:10" s="4" customFormat="1" ht="78.75">
      <c r="A150" s="207" t="s">
        <v>1961</v>
      </c>
      <c r="B150" s="207" t="s">
        <v>261</v>
      </c>
      <c r="C150" s="207" t="s">
        <v>269</v>
      </c>
      <c r="D150" s="207" t="s">
        <v>2238</v>
      </c>
      <c r="E150" s="207" t="s">
        <v>263</v>
      </c>
      <c r="F150" s="210" t="s">
        <v>2240</v>
      </c>
      <c r="G150" s="210" t="s">
        <v>276</v>
      </c>
      <c r="H150" s="134" t="s">
        <v>2236</v>
      </c>
      <c r="I150" s="312">
        <v>1280000</v>
      </c>
      <c r="J150" s="440">
        <v>1280000</v>
      </c>
    </row>
    <row r="151" spans="1:10" s="4" customFormat="1" ht="110.25">
      <c r="A151" s="314" t="s">
        <v>68</v>
      </c>
      <c r="B151" s="314" t="s">
        <v>261</v>
      </c>
      <c r="C151" s="314" t="s">
        <v>2317</v>
      </c>
      <c r="D151" s="314" t="s">
        <v>71</v>
      </c>
      <c r="E151" s="314" t="s">
        <v>70</v>
      </c>
      <c r="F151" s="315" t="s">
        <v>72</v>
      </c>
      <c r="G151" s="315" t="s">
        <v>68</v>
      </c>
      <c r="H151" s="316" t="s">
        <v>2319</v>
      </c>
      <c r="I151" s="317"/>
      <c r="J151" s="313">
        <v>3151141</v>
      </c>
    </row>
    <row r="152" spans="1:10" s="4" customFormat="1" ht="47.25">
      <c r="A152" s="314" t="s">
        <v>68</v>
      </c>
      <c r="B152" s="314" t="s">
        <v>261</v>
      </c>
      <c r="C152" s="314" t="s">
        <v>2318</v>
      </c>
      <c r="D152" s="314" t="s">
        <v>71</v>
      </c>
      <c r="E152" s="314" t="s">
        <v>70</v>
      </c>
      <c r="F152" s="315" t="s">
        <v>72</v>
      </c>
      <c r="G152" s="315" t="s">
        <v>68</v>
      </c>
      <c r="H152" s="316" t="s">
        <v>2320</v>
      </c>
      <c r="I152" s="317"/>
      <c r="J152" s="321">
        <v>-3603860</v>
      </c>
    </row>
    <row r="153" spans="1:10" s="4" customFormat="1" ht="15.75">
      <c r="A153" s="207"/>
      <c r="B153" s="207"/>
      <c r="C153" s="207"/>
      <c r="D153" s="207"/>
      <c r="E153" s="207"/>
      <c r="F153" s="210"/>
      <c r="G153" s="210"/>
      <c r="H153" s="62" t="s">
        <v>1099</v>
      </c>
      <c r="I153" s="69">
        <v>1762898726.95</v>
      </c>
      <c r="J153" s="313">
        <f>J11+J41</f>
        <v>1605427436</v>
      </c>
    </row>
  </sheetData>
  <sheetProtection formatCells="0" formatColumns="0" formatRows="0" insertColumns="0" insertRows="0" insertHyperlinks="0" deleteColumns="0" deleteRows="0" sort="0" autoFilter="0" pivotTables="0"/>
  <customSheetViews>
    <customSheetView guid="{E5662E33-D4B0-43EA-9B06-C8DA9DFDBEF6}" showPageBreaks="1" fitToPage="1" printArea="1" view="pageBreakPreview" showRuler="0">
      <selection activeCell="H42" sqref="H42"/>
      <rowBreaks count="8" manualBreakCount="8">
        <brk id="27" max="8" man="1"/>
        <brk id="45" max="8" man="1"/>
        <brk id="61" max="8" man="1"/>
        <brk id="75" max="8" man="1"/>
        <brk id="87" max="8" man="1"/>
        <brk id="88" max="11" man="1"/>
        <brk id="101" max="8" man="1"/>
        <brk id="115" max="8" man="1"/>
      </rowBreaks>
      <pageMargins left="0.78740157480314965" right="0.19685039370078741" top="0.51181102362204722" bottom="0.51181102362204722" header="0.31496062992125984" footer="0.31496062992125984"/>
      <pageSetup paperSize="9" scale="98" fitToHeight="19" orientation="portrait" r:id="rId1"/>
      <headerFooter alignWithMargins="0">
        <oddFooter>&amp;C&amp;P</oddFooter>
      </headerFooter>
    </customSheetView>
    <customSheetView guid="{B3311466-F005-49F1-A579-3E6CECE305A8}" showPageBreaks="1" fitToPage="1" printArea="1" view="pageBreakPreview" showRuler="0" topLeftCell="A6">
      <selection activeCell="I123" sqref="I123"/>
      <rowBreaks count="8" manualBreakCount="8">
        <brk id="27" max="8" man="1"/>
        <brk id="45" max="8" man="1"/>
        <brk id="61" max="8" man="1"/>
        <brk id="75" max="8" man="1"/>
        <brk id="87" max="8" man="1"/>
        <brk id="88" max="11" man="1"/>
        <brk id="101" max="8" man="1"/>
        <brk id="115" max="8" man="1"/>
      </rowBreaks>
      <pageMargins left="0.78740157480314965" right="0.19685039370078741" top="0.51181102362204722" bottom="0.51181102362204722" header="0.31496062992125984" footer="0.31496062992125984"/>
      <pageSetup paperSize="9" scale="98" fitToHeight="19" orientation="portrait" r:id="rId2"/>
      <headerFooter alignWithMargins="0">
        <oddFooter>&amp;C&amp;P</oddFooter>
      </headerFooter>
    </customSheetView>
    <customSheetView guid="{F3607253-7816-4CF7-9CFD-2ADFFAD916F8}" showPageBreaks="1" fitToPage="1" printArea="1" view="pageBreakPreview" showRuler="0" topLeftCell="A6">
      <selection activeCell="I123" sqref="I123"/>
      <rowBreaks count="8" manualBreakCount="8">
        <brk id="27" max="8" man="1"/>
        <brk id="45" max="8" man="1"/>
        <brk id="61" max="8" man="1"/>
        <brk id="75" max="8" man="1"/>
        <brk id="87" max="8" man="1"/>
        <brk id="88" max="11" man="1"/>
        <brk id="101" max="8" man="1"/>
        <brk id="115" max="8" man="1"/>
      </rowBreaks>
      <pageMargins left="0.78740157480314965" right="0.19685039370078741" top="0.51181102362204722" bottom="0.51181102362204722" header="0.31496062992125984" footer="0.31496062992125984"/>
      <pageSetup paperSize="9" scale="98" fitToHeight="19" orientation="portrait" r:id="rId3"/>
      <headerFooter alignWithMargins="0">
        <oddFooter>&amp;C&amp;P</oddFooter>
      </headerFooter>
    </customSheetView>
    <customSheetView guid="{A5E41FC9-89B1-40D2-B587-57BC4C5E4715}" showPageBreaks="1" fitToPage="1" printArea="1" view="pageBreakPreview" showRuler="0" topLeftCell="A6">
      <selection activeCell="I123" sqref="I123"/>
      <rowBreaks count="8" manualBreakCount="8">
        <brk id="27" max="8" man="1"/>
        <brk id="45" max="8" man="1"/>
        <brk id="61" max="8" man="1"/>
        <brk id="75" max="8" man="1"/>
        <brk id="87" max="8" man="1"/>
        <brk id="88" max="11" man="1"/>
        <brk id="101" max="8" man="1"/>
        <brk id="115" max="8" man="1"/>
      </rowBreaks>
      <pageMargins left="0.78740157480314965" right="0.19685039370078741" top="0.51181102362204722" bottom="0.51181102362204722" header="0.31496062992125984" footer="0.31496062992125984"/>
      <pageSetup paperSize="9" scale="98" fitToHeight="19" orientation="portrait" r:id="rId4"/>
      <headerFooter alignWithMargins="0">
        <oddFooter>&amp;C&amp;P</oddFooter>
      </headerFooter>
    </customSheetView>
    <customSheetView guid="{66DBF0AC-E9A0-482F-9E41-1928B6CA83DC}" showPageBreaks="1" fitToPage="1" view="pageBreakPreview" showRuler="0" topLeftCell="A117">
      <selection activeCell="I123" sqref="I123"/>
      <rowBreaks count="8" manualBreakCount="8">
        <brk id="27" max="8" man="1"/>
        <brk id="45" max="8" man="1"/>
        <brk id="61" max="8" man="1"/>
        <brk id="75" max="8" man="1"/>
        <brk id="87" max="8" man="1"/>
        <brk id="88" max="11" man="1"/>
        <brk id="101" max="8" man="1"/>
        <brk id="115" max="8" man="1"/>
      </rowBreaks>
      <pageMargins left="0.78740157480314965" right="0.19685039370078741" top="0.51181102362204722" bottom="0.51181102362204722" header="0.31496062992125984" footer="0.31496062992125984"/>
      <pageSetup paperSize="9" scale="98" fitToHeight="19" orientation="portrait" r:id="rId5"/>
      <headerFooter alignWithMargins="0">
        <oddFooter>&amp;C&amp;P</oddFooter>
      </headerFooter>
    </customSheetView>
    <customSheetView guid="{91923F83-3A6B-4204-9891-178562AB34F1}" showPageBreaks="1" fitToPage="1" printArea="1" view="pageBreakPreview" showRuler="0" topLeftCell="A39">
      <selection activeCell="I123" sqref="I123"/>
      <rowBreaks count="8" manualBreakCount="8">
        <brk id="27" max="8" man="1"/>
        <brk id="45" max="8" man="1"/>
        <brk id="61" max="8" man="1"/>
        <brk id="75" max="8" man="1"/>
        <brk id="87" max="8" man="1"/>
        <brk id="88" max="11" man="1"/>
        <brk id="101" max="8" man="1"/>
        <brk id="115" max="8" man="1"/>
      </rowBreaks>
      <pageMargins left="0.78740157480314965" right="0.19685039370078741" top="0.51181102362204722" bottom="0.51181102362204722" header="0.31496062992125984" footer="0.31496062992125984"/>
      <pageSetup paperSize="9" scale="98" fitToHeight="19" orientation="portrait" r:id="rId6"/>
      <headerFooter alignWithMargins="0">
        <oddFooter>&amp;C&amp;P</oddFooter>
      </headerFooter>
    </customSheetView>
  </customSheetViews>
  <mergeCells count="9">
    <mergeCell ref="H9:H10"/>
    <mergeCell ref="I9:I10"/>
    <mergeCell ref="F1:J1"/>
    <mergeCell ref="F2:J2"/>
    <mergeCell ref="F3:J3"/>
    <mergeCell ref="F4:J4"/>
    <mergeCell ref="A6:J6"/>
    <mergeCell ref="A9:G9"/>
    <mergeCell ref="J9:J10"/>
  </mergeCells>
  <phoneticPr fontId="0" type="noConversion"/>
  <pageMargins left="0.78740157480314965" right="0.78740157480314965" top="0.39370078740157483" bottom="0.39370078740157483" header="0.19685039370078741" footer="0.19685039370078741"/>
  <pageSetup paperSize="9" scale="86" fitToHeight="100" orientation="portrait" r:id="rId7"/>
  <headerFooter alignWithMargins="0">
    <oddFooter>&amp;C&amp;P</oddFooter>
  </headerFooter>
</worksheet>
</file>

<file path=xl/worksheets/sheet10.xml><?xml version="1.0" encoding="utf-8"?>
<worksheet xmlns="http://schemas.openxmlformats.org/spreadsheetml/2006/main" xmlns:r="http://schemas.openxmlformats.org/officeDocument/2006/relationships">
  <dimension ref="A1:E19"/>
  <sheetViews>
    <sheetView showGridLines="0" workbookViewId="0">
      <selection activeCell="E34" sqref="E34"/>
    </sheetView>
  </sheetViews>
  <sheetFormatPr defaultColWidth="9.140625" defaultRowHeight="12.75" outlineLevelCol="1"/>
  <cols>
    <col min="1" max="1" width="53" style="115" customWidth="1"/>
    <col min="2" max="2" width="18" style="115" hidden="1" customWidth="1" outlineLevel="1"/>
    <col min="3" max="3" width="14.85546875" style="115" hidden="1" customWidth="1" outlineLevel="1"/>
    <col min="4" max="4" width="18.140625" style="115" customWidth="1" collapsed="1"/>
    <col min="5" max="5" width="16.42578125" style="115" customWidth="1"/>
    <col min="6" max="16384" width="9.140625" style="115"/>
  </cols>
  <sheetData>
    <row r="1" spans="1:5" ht="15.75">
      <c r="A1" s="330" t="s">
        <v>2223</v>
      </c>
      <c r="B1" s="330"/>
      <c r="C1" s="330"/>
      <c r="D1" s="330"/>
      <c r="E1" s="330"/>
    </row>
    <row r="2" spans="1:5" ht="15.75">
      <c r="A2" s="330" t="s">
        <v>1052</v>
      </c>
      <c r="B2" s="330"/>
      <c r="C2" s="330"/>
      <c r="D2" s="330"/>
      <c r="E2" s="330"/>
    </row>
    <row r="3" spans="1:5" ht="15.75">
      <c r="A3" s="330" t="s">
        <v>705</v>
      </c>
      <c r="B3" s="330"/>
      <c r="C3" s="330"/>
      <c r="D3" s="330"/>
      <c r="E3" s="330"/>
    </row>
    <row r="4" spans="1:5" ht="15.75">
      <c r="A4" s="330" t="s">
        <v>1213</v>
      </c>
      <c r="B4" s="330"/>
      <c r="C4" s="330"/>
      <c r="D4" s="330"/>
      <c r="E4" s="330"/>
    </row>
    <row r="5" spans="1:5">
      <c r="A5" s="283"/>
      <c r="B5" s="283"/>
      <c r="C5" s="394"/>
      <c r="D5" s="394"/>
      <c r="E5" s="394"/>
    </row>
    <row r="6" spans="1:5">
      <c r="A6"/>
      <c r="B6"/>
      <c r="C6" s="394"/>
      <c r="D6" s="394"/>
      <c r="E6" s="394"/>
    </row>
    <row r="7" spans="1:5" ht="39.75" customHeight="1">
      <c r="A7" s="331" t="s">
        <v>2307</v>
      </c>
      <c r="B7" s="331"/>
      <c r="C7" s="331"/>
      <c r="D7" s="331"/>
      <c r="E7" s="331"/>
    </row>
    <row r="8" spans="1:5" ht="18.75" customHeight="1">
      <c r="A8" s="395" t="s">
        <v>2290</v>
      </c>
      <c r="B8" s="395"/>
      <c r="C8" s="395"/>
      <c r="D8" s="395"/>
      <c r="E8" s="395"/>
    </row>
    <row r="9" spans="1:5" ht="30.75" customHeight="1">
      <c r="A9" s="396"/>
      <c r="B9" s="396"/>
      <c r="C9" s="396"/>
      <c r="D9" s="396"/>
      <c r="E9" s="396"/>
    </row>
    <row r="10" spans="1:5" ht="94.5">
      <c r="A10" s="285" t="s">
        <v>1555</v>
      </c>
      <c r="B10" s="285" t="s">
        <v>2288</v>
      </c>
      <c r="C10" s="285" t="s">
        <v>2291</v>
      </c>
      <c r="D10" s="285" t="s">
        <v>2276</v>
      </c>
      <c r="E10" s="285" t="s">
        <v>2291</v>
      </c>
    </row>
    <row r="11" spans="1:5" ht="15.75">
      <c r="A11" s="286" t="s">
        <v>1327</v>
      </c>
      <c r="B11" s="287">
        <f>1635000+C11</f>
        <v>1780000</v>
      </c>
      <c r="C11" s="288">
        <v>145000</v>
      </c>
      <c r="D11" s="319">
        <v>1780000</v>
      </c>
      <c r="E11" s="320">
        <v>145000</v>
      </c>
    </row>
    <row r="12" spans="1:5" ht="15.75">
      <c r="A12" s="286" t="s">
        <v>636</v>
      </c>
      <c r="B12" s="287">
        <f>1520000+C12</f>
        <v>1845000</v>
      </c>
      <c r="C12" s="288">
        <v>325000</v>
      </c>
      <c r="D12" s="319">
        <v>1845000</v>
      </c>
      <c r="E12" s="320">
        <v>325000</v>
      </c>
    </row>
    <row r="13" spans="1:5" ht="15.75">
      <c r="A13" s="289" t="s">
        <v>1099</v>
      </c>
      <c r="B13" s="290">
        <f>SUM(B11:B12)</f>
        <v>3625000</v>
      </c>
      <c r="C13" s="290">
        <f>SUM(C11:C12)</f>
        <v>470000</v>
      </c>
      <c r="D13" s="290">
        <f>SUM(D11:D12)</f>
        <v>3625000</v>
      </c>
      <c r="E13" s="290">
        <f>SUM(E11:E12)</f>
        <v>470000</v>
      </c>
    </row>
    <row r="14" spans="1:5">
      <c r="A14"/>
      <c r="B14"/>
      <c r="C14"/>
      <c r="D14" s="392"/>
      <c r="E14" s="392"/>
    </row>
    <row r="15" spans="1:5" ht="39" customHeight="1">
      <c r="A15" s="397" t="s">
        <v>2292</v>
      </c>
      <c r="B15" s="397"/>
      <c r="C15" s="397"/>
      <c r="D15" s="397"/>
      <c r="E15" s="397"/>
    </row>
    <row r="16" spans="1:5">
      <c r="A16"/>
      <c r="B16"/>
      <c r="C16"/>
      <c r="D16" s="393"/>
      <c r="E16" s="393"/>
    </row>
    <row r="17" spans="1:5" ht="15.75">
      <c r="A17" s="291" t="s">
        <v>1555</v>
      </c>
      <c r="B17" s="386" t="s">
        <v>2288</v>
      </c>
      <c r="C17" s="387"/>
      <c r="D17" s="386" t="s">
        <v>2276</v>
      </c>
      <c r="E17" s="387"/>
    </row>
    <row r="18" spans="1:5" ht="15.75">
      <c r="A18" s="286" t="s">
        <v>636</v>
      </c>
      <c r="B18" s="388">
        <v>1040000</v>
      </c>
      <c r="C18" s="389"/>
      <c r="D18" s="388">
        <v>1040000</v>
      </c>
      <c r="E18" s="389"/>
    </row>
    <row r="19" spans="1:5" ht="15.75">
      <c r="A19" s="289" t="s">
        <v>1099</v>
      </c>
      <c r="B19" s="390">
        <f>B18</f>
        <v>1040000</v>
      </c>
      <c r="C19" s="391"/>
      <c r="D19" s="390">
        <f>D18</f>
        <v>1040000</v>
      </c>
      <c r="E19" s="391"/>
    </row>
  </sheetData>
  <mergeCells count="16">
    <mergeCell ref="A1:E1"/>
    <mergeCell ref="B17:C17"/>
    <mergeCell ref="B18:C18"/>
    <mergeCell ref="B19:C19"/>
    <mergeCell ref="D17:E17"/>
    <mergeCell ref="D18:E18"/>
    <mergeCell ref="D19:E19"/>
    <mergeCell ref="D14:E14"/>
    <mergeCell ref="D16:E16"/>
    <mergeCell ref="A2:E2"/>
    <mergeCell ref="A3:E3"/>
    <mergeCell ref="A4:E4"/>
    <mergeCell ref="C5:E6"/>
    <mergeCell ref="A8:E9"/>
    <mergeCell ref="A15:E15"/>
    <mergeCell ref="A7:E7"/>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sheetPr codeName="Лист16">
    <pageSetUpPr fitToPage="1"/>
  </sheetPr>
  <dimension ref="A1:J114"/>
  <sheetViews>
    <sheetView view="pageBreakPreview" zoomScale="80" zoomScaleSheetLayoutView="80" workbookViewId="0">
      <selection activeCell="A34" sqref="A34:B34"/>
    </sheetView>
  </sheetViews>
  <sheetFormatPr defaultRowHeight="12.75" outlineLevelCol="1"/>
  <cols>
    <col min="1" max="1" width="4.140625" customWidth="1"/>
    <col min="2" max="2" width="61.28515625" customWidth="1"/>
    <col min="3" max="3" width="15" hidden="1" customWidth="1" outlineLevel="1"/>
    <col min="4" max="4" width="23.140625" customWidth="1" collapsed="1"/>
  </cols>
  <sheetData>
    <row r="1" spans="1:4" ht="15.75">
      <c r="A1" s="143"/>
      <c r="B1" s="339" t="s">
        <v>2270</v>
      </c>
      <c r="C1" s="339"/>
      <c r="D1" s="339"/>
    </row>
    <row r="2" spans="1:4" ht="15.75">
      <c r="A2" s="143"/>
      <c r="B2" s="339" t="s">
        <v>1052</v>
      </c>
      <c r="C2" s="339"/>
      <c r="D2" s="339"/>
    </row>
    <row r="3" spans="1:4" ht="15.75">
      <c r="A3" s="143"/>
      <c r="B3" s="339" t="s">
        <v>705</v>
      </c>
      <c r="C3" s="339"/>
      <c r="D3" s="339"/>
    </row>
    <row r="4" spans="1:4" ht="15.75">
      <c r="A4" s="143"/>
      <c r="B4" s="339" t="s">
        <v>1213</v>
      </c>
      <c r="C4" s="339"/>
      <c r="D4" s="339"/>
    </row>
    <row r="5" spans="1:4" ht="9.75" customHeight="1">
      <c r="A5" s="143"/>
      <c r="B5" s="188"/>
      <c r="C5" s="188"/>
      <c r="D5" s="143"/>
    </row>
    <row r="6" spans="1:4" ht="15.75" hidden="1">
      <c r="A6" s="143"/>
      <c r="B6" s="143"/>
      <c r="C6" s="143"/>
      <c r="D6" s="143"/>
    </row>
    <row r="7" spans="1:4" ht="37.5" customHeight="1">
      <c r="A7" s="404" t="s">
        <v>2308</v>
      </c>
      <c r="B7" s="404"/>
      <c r="C7" s="404"/>
      <c r="D7" s="404"/>
    </row>
    <row r="8" spans="1:4" ht="50.25" customHeight="1">
      <c r="A8" s="396" t="s">
        <v>1991</v>
      </c>
      <c r="B8" s="396"/>
      <c r="C8" s="396"/>
      <c r="D8" s="396"/>
    </row>
    <row r="9" spans="1:4" ht="21" customHeight="1">
      <c r="A9" s="398" t="s">
        <v>1555</v>
      </c>
      <c r="B9" s="399"/>
      <c r="C9" s="274" t="s">
        <v>2289</v>
      </c>
      <c r="D9" s="272" t="s">
        <v>2276</v>
      </c>
    </row>
    <row r="10" spans="1:4" ht="15.75" customHeight="1">
      <c r="A10" s="406" t="s">
        <v>10</v>
      </c>
      <c r="B10" s="407"/>
      <c r="C10" s="155">
        <v>14237000</v>
      </c>
      <c r="D10" s="155">
        <v>6373399.9199999999</v>
      </c>
    </row>
    <row r="11" spans="1:4" ht="15.75" customHeight="1">
      <c r="A11" s="408" t="s">
        <v>1099</v>
      </c>
      <c r="B11" s="409"/>
      <c r="C11" s="156">
        <v>14237000</v>
      </c>
      <c r="D11" s="156">
        <f t="shared" ref="D11" si="0">D10</f>
        <v>6373399.9199999999</v>
      </c>
    </row>
    <row r="12" spans="1:4" ht="63" hidden="1" customHeight="1">
      <c r="A12" s="405" t="s">
        <v>9</v>
      </c>
      <c r="B12" s="405"/>
      <c r="C12" s="405"/>
      <c r="D12" s="405"/>
    </row>
    <row r="13" spans="1:4" ht="22.5" hidden="1" customHeight="1">
      <c r="A13" s="398" t="s">
        <v>7</v>
      </c>
      <c r="B13" s="399"/>
      <c r="C13" s="187" t="s">
        <v>1532</v>
      </c>
      <c r="D13" s="272" t="s">
        <v>2276</v>
      </c>
    </row>
    <row r="14" spans="1:4" ht="15.75" hidden="1">
      <c r="A14" s="192">
        <v>1</v>
      </c>
      <c r="B14" s="189" t="s">
        <v>10</v>
      </c>
      <c r="C14" s="193"/>
      <c r="D14" s="193" t="e">
        <f>C14+#REF!</f>
        <v>#REF!</v>
      </c>
    </row>
    <row r="15" spans="1:4" ht="15.75" hidden="1" customHeight="1">
      <c r="A15" s="400" t="s">
        <v>1099</v>
      </c>
      <c r="B15" s="401"/>
      <c r="C15" s="194"/>
      <c r="D15" s="194" t="e">
        <f>D14</f>
        <v>#REF!</v>
      </c>
    </row>
    <row r="16" spans="1:4" ht="15.75" hidden="1">
      <c r="A16" s="143"/>
      <c r="B16" s="143"/>
      <c r="C16" s="143"/>
      <c r="D16" s="143"/>
    </row>
    <row r="17" spans="1:10" ht="17.25" hidden="1" customHeight="1">
      <c r="A17" s="396" t="s">
        <v>11</v>
      </c>
      <c r="B17" s="396"/>
      <c r="C17" s="396"/>
      <c r="D17" s="396"/>
    </row>
    <row r="18" spans="1:10" ht="22.5" hidden="1" customHeight="1">
      <c r="A18" s="398" t="s">
        <v>7</v>
      </c>
      <c r="B18" s="399"/>
      <c r="C18" s="187" t="s">
        <v>1532</v>
      </c>
      <c r="D18" s="272" t="s">
        <v>2276</v>
      </c>
    </row>
    <row r="19" spans="1:10" ht="15.75" hidden="1">
      <c r="A19" s="192">
        <v>1</v>
      </c>
      <c r="B19" s="189" t="s">
        <v>10</v>
      </c>
      <c r="C19" s="102"/>
      <c r="D19" s="193" t="e">
        <f>C19+#REF!</f>
        <v>#REF!</v>
      </c>
    </row>
    <row r="20" spans="1:10" ht="15.75" hidden="1" customHeight="1">
      <c r="A20" s="400" t="s">
        <v>1099</v>
      </c>
      <c r="B20" s="401"/>
      <c r="C20" s="194"/>
      <c r="D20" s="194" t="e">
        <f>D19</f>
        <v>#REF!</v>
      </c>
    </row>
    <row r="21" spans="1:10" ht="67.5" hidden="1" customHeight="1">
      <c r="A21" s="402"/>
      <c r="B21" s="402"/>
      <c r="C21" s="402"/>
      <c r="D21" s="402"/>
    </row>
    <row r="22" spans="1:10" ht="9" customHeight="1">
      <c r="A22" s="403"/>
      <c r="B22" s="403"/>
      <c r="C22" s="114"/>
      <c r="D22" s="114"/>
    </row>
    <row r="23" spans="1:10" ht="36.75" customHeight="1">
      <c r="A23" s="396" t="s">
        <v>2043</v>
      </c>
      <c r="B23" s="396"/>
      <c r="C23" s="396"/>
      <c r="D23" s="396"/>
    </row>
    <row r="24" spans="1:10" ht="15.75" customHeight="1">
      <c r="A24" s="398" t="s">
        <v>1555</v>
      </c>
      <c r="B24" s="399"/>
      <c r="C24" s="274" t="s">
        <v>2289</v>
      </c>
      <c r="D24" s="272" t="s">
        <v>2276</v>
      </c>
    </row>
    <row r="25" spans="1:10" ht="21" customHeight="1">
      <c r="A25" s="406" t="s">
        <v>10</v>
      </c>
      <c r="B25" s="407"/>
      <c r="C25" s="155">
        <v>127250</v>
      </c>
      <c r="D25" s="155">
        <v>127195</v>
      </c>
      <c r="H25" s="76"/>
      <c r="J25" s="76"/>
    </row>
    <row r="26" spans="1:10" ht="15.75" customHeight="1">
      <c r="A26" s="408" t="s">
        <v>1099</v>
      </c>
      <c r="B26" s="409"/>
      <c r="C26" s="156">
        <f>C25</f>
        <v>127250</v>
      </c>
      <c r="D26" s="156">
        <f t="shared" ref="D26" si="1">D25</f>
        <v>127195</v>
      </c>
      <c r="H26" s="76"/>
      <c r="I26" s="76"/>
      <c r="J26" s="76"/>
    </row>
    <row r="27" spans="1:10" ht="8.25" customHeight="1">
      <c r="A27" s="195"/>
      <c r="B27" s="190"/>
      <c r="C27" s="196"/>
      <c r="D27" s="196"/>
      <c r="H27" s="76"/>
      <c r="I27" s="76"/>
      <c r="J27" s="76"/>
    </row>
    <row r="28" spans="1:10" ht="23.25" customHeight="1">
      <c r="A28" s="396" t="s">
        <v>11</v>
      </c>
      <c r="B28" s="396"/>
      <c r="C28" s="396"/>
      <c r="D28" s="396"/>
    </row>
    <row r="29" spans="1:10" ht="15.75" customHeight="1">
      <c r="A29" s="398" t="s">
        <v>1555</v>
      </c>
      <c r="B29" s="399"/>
      <c r="C29" s="274" t="s">
        <v>2289</v>
      </c>
      <c r="D29" s="272" t="s">
        <v>2276</v>
      </c>
      <c r="J29" s="109"/>
    </row>
    <row r="30" spans="1:10" ht="15.75" hidden="1" customHeight="1">
      <c r="A30" s="410" t="s">
        <v>1327</v>
      </c>
      <c r="B30" s="411"/>
      <c r="C30" s="197">
        <v>0</v>
      </c>
      <c r="D30" s="197">
        <v>0</v>
      </c>
      <c r="J30" s="109"/>
    </row>
    <row r="31" spans="1:10" ht="15.75" customHeight="1">
      <c r="A31" s="410" t="s">
        <v>2044</v>
      </c>
      <c r="B31" s="411"/>
      <c r="C31" s="197">
        <v>799975</v>
      </c>
      <c r="D31" s="197">
        <v>799974.86</v>
      </c>
      <c r="J31" s="109"/>
    </row>
    <row r="32" spans="1:10" ht="15.75" customHeight="1">
      <c r="A32" s="410" t="s">
        <v>8</v>
      </c>
      <c r="B32" s="411"/>
      <c r="C32" s="197">
        <v>1200000</v>
      </c>
      <c r="D32" s="197">
        <v>1144495.5900000001</v>
      </c>
      <c r="J32" s="109"/>
    </row>
    <row r="33" spans="1:10" ht="15.75" customHeight="1">
      <c r="A33" s="410" t="s">
        <v>636</v>
      </c>
      <c r="B33" s="411"/>
      <c r="C33" s="197">
        <v>2250000</v>
      </c>
      <c r="D33" s="197">
        <v>211290.8</v>
      </c>
      <c r="J33" s="109"/>
    </row>
    <row r="34" spans="1:10" ht="17.25" customHeight="1">
      <c r="A34" s="406" t="s">
        <v>10</v>
      </c>
      <c r="B34" s="407"/>
      <c r="C34" s="155">
        <v>33889011</v>
      </c>
      <c r="D34" s="197">
        <f>18589299.95+10126000</f>
        <v>28715299.949999999</v>
      </c>
      <c r="J34" s="109"/>
    </row>
    <row r="35" spans="1:10" ht="15.75" customHeight="1">
      <c r="A35" s="408" t="s">
        <v>1099</v>
      </c>
      <c r="B35" s="409"/>
      <c r="C35" s="156">
        <v>38138986</v>
      </c>
      <c r="D35" s="156">
        <f t="shared" ref="D35" si="2">D30+D31+D32+D33+D34</f>
        <v>30871061.199999999</v>
      </c>
    </row>
    <row r="36" spans="1:10" ht="9" customHeight="1">
      <c r="A36" s="195"/>
      <c r="B36" s="190"/>
      <c r="C36" s="196"/>
      <c r="D36" s="196"/>
    </row>
    <row r="37" spans="1:10" ht="43.5" hidden="1" customHeight="1">
      <c r="A37" s="396" t="s">
        <v>2045</v>
      </c>
      <c r="B37" s="396"/>
      <c r="C37" s="396"/>
      <c r="D37" s="396"/>
    </row>
    <row r="38" spans="1:10" ht="15.75" hidden="1" customHeight="1">
      <c r="A38" s="398" t="s">
        <v>1555</v>
      </c>
      <c r="B38" s="399"/>
      <c r="C38" s="274" t="s">
        <v>2289</v>
      </c>
      <c r="D38" s="272" t="s">
        <v>2276</v>
      </c>
    </row>
    <row r="39" spans="1:10" ht="15.75" hidden="1" customHeight="1">
      <c r="A39" s="406" t="s">
        <v>10</v>
      </c>
      <c r="B39" s="407"/>
      <c r="C39" s="155">
        <v>6000000</v>
      </c>
      <c r="D39" s="155" t="e">
        <f>C39+#REF!</f>
        <v>#REF!</v>
      </c>
    </row>
    <row r="40" spans="1:10" ht="15.75" hidden="1" customHeight="1">
      <c r="A40" s="408" t="s">
        <v>1099</v>
      </c>
      <c r="B40" s="409"/>
      <c r="C40" s="156">
        <f>C39</f>
        <v>6000000</v>
      </c>
      <c r="D40" s="156" t="e">
        <f>D39</f>
        <v>#REF!</v>
      </c>
    </row>
    <row r="41" spans="1:10" ht="15.75" hidden="1">
      <c r="A41" s="195"/>
      <c r="B41" s="195"/>
      <c r="C41" s="195"/>
      <c r="D41" s="195"/>
    </row>
    <row r="42" spans="1:10" ht="39" customHeight="1">
      <c r="A42" s="396" t="s">
        <v>2173</v>
      </c>
      <c r="B42" s="396"/>
      <c r="C42" s="396"/>
      <c r="D42" s="396"/>
    </row>
    <row r="43" spans="1:10" ht="15.75" customHeight="1">
      <c r="A43" s="398" t="s">
        <v>1555</v>
      </c>
      <c r="B43" s="399"/>
      <c r="C43" s="274" t="s">
        <v>2289</v>
      </c>
      <c r="D43" s="272" t="s">
        <v>2276</v>
      </c>
    </row>
    <row r="44" spans="1:10" ht="15.75" customHeight="1">
      <c r="A44" s="410" t="s">
        <v>1327</v>
      </c>
      <c r="B44" s="411"/>
      <c r="C44" s="197">
        <v>145931.07</v>
      </c>
      <c r="D44" s="197">
        <v>85687.82</v>
      </c>
    </row>
    <row r="45" spans="1:10" ht="15.75" customHeight="1">
      <c r="A45" s="410" t="s">
        <v>8</v>
      </c>
      <c r="B45" s="411"/>
      <c r="C45" s="197">
        <v>65585.34</v>
      </c>
      <c r="D45" s="197">
        <v>65585.34</v>
      </c>
    </row>
    <row r="46" spans="1:10" ht="15.75" customHeight="1">
      <c r="A46" s="410" t="s">
        <v>636</v>
      </c>
      <c r="B46" s="411"/>
      <c r="C46" s="197">
        <v>361170.62</v>
      </c>
      <c r="D46" s="197">
        <v>50355.199999999997</v>
      </c>
    </row>
    <row r="47" spans="1:10" ht="15.75" customHeight="1">
      <c r="A47" s="406" t="s">
        <v>10</v>
      </c>
      <c r="B47" s="407"/>
      <c r="C47" s="197">
        <v>127312.97</v>
      </c>
      <c r="D47" s="197">
        <v>127300</v>
      </c>
    </row>
    <row r="48" spans="1:10" ht="15.75" customHeight="1">
      <c r="A48" s="408" t="s">
        <v>1099</v>
      </c>
      <c r="B48" s="409"/>
      <c r="C48" s="155">
        <v>700000</v>
      </c>
      <c r="D48" s="198">
        <f>SUM(D44:D47)</f>
        <v>328928.36</v>
      </c>
    </row>
    <row r="49" spans="1:4" ht="9" customHeight="1">
      <c r="A49" s="195"/>
      <c r="B49" s="195"/>
      <c r="C49" s="195"/>
      <c r="D49" s="195"/>
    </row>
    <row r="50" spans="1:4" ht="41.25" customHeight="1">
      <c r="A50" s="396" t="s">
        <v>2174</v>
      </c>
      <c r="B50" s="396"/>
      <c r="C50" s="396"/>
      <c r="D50" s="396"/>
    </row>
    <row r="51" spans="1:4" ht="15.75" customHeight="1">
      <c r="A51" s="398" t="s">
        <v>1555</v>
      </c>
      <c r="B51" s="399"/>
      <c r="C51" s="274" t="s">
        <v>2289</v>
      </c>
      <c r="D51" s="272" t="s">
        <v>2276</v>
      </c>
    </row>
    <row r="52" spans="1:4" ht="15.75" customHeight="1">
      <c r="A52" s="406" t="s">
        <v>10</v>
      </c>
      <c r="B52" s="407"/>
      <c r="C52" s="197">
        <v>28000</v>
      </c>
      <c r="D52" s="197">
        <v>27948</v>
      </c>
    </row>
    <row r="53" spans="1:4" ht="15.75" customHeight="1">
      <c r="A53" s="408" t="s">
        <v>1099</v>
      </c>
      <c r="B53" s="409"/>
      <c r="C53" s="155">
        <v>28000</v>
      </c>
      <c r="D53" s="198">
        <f>D52</f>
        <v>27948</v>
      </c>
    </row>
    <row r="54" spans="1:4" ht="6" customHeight="1">
      <c r="A54" s="143"/>
      <c r="B54" s="143"/>
      <c r="C54" s="143"/>
      <c r="D54" s="143"/>
    </row>
    <row r="55" spans="1:4" ht="81" customHeight="1">
      <c r="A55" s="396" t="s">
        <v>2175</v>
      </c>
      <c r="B55" s="396"/>
      <c r="C55" s="396"/>
      <c r="D55" s="396"/>
    </row>
    <row r="56" spans="1:4" ht="15.75" customHeight="1">
      <c r="A56" s="398" t="s">
        <v>1555</v>
      </c>
      <c r="B56" s="399"/>
      <c r="C56" s="274" t="s">
        <v>2289</v>
      </c>
      <c r="D56" s="272" t="s">
        <v>2276</v>
      </c>
    </row>
    <row r="57" spans="1:4" ht="15.75" customHeight="1">
      <c r="A57" s="406" t="s">
        <v>10</v>
      </c>
      <c r="B57" s="407"/>
      <c r="C57" s="197">
        <v>10000000</v>
      </c>
      <c r="D57" s="197">
        <v>10000000</v>
      </c>
    </row>
    <row r="58" spans="1:4" ht="15.75" customHeight="1">
      <c r="A58" s="408" t="s">
        <v>1099</v>
      </c>
      <c r="B58" s="409"/>
      <c r="C58" s="155">
        <v>10000000</v>
      </c>
      <c r="D58" s="198">
        <f>D57</f>
        <v>10000000</v>
      </c>
    </row>
    <row r="59" spans="1:4" ht="7.5" customHeight="1">
      <c r="A59" s="191"/>
      <c r="B59" s="191"/>
      <c r="C59" s="199"/>
      <c r="D59" s="201"/>
    </row>
    <row r="60" spans="1:4" ht="51.75" customHeight="1">
      <c r="A60" s="396" t="s">
        <v>2139</v>
      </c>
      <c r="B60" s="396"/>
      <c r="C60" s="396"/>
      <c r="D60" s="396"/>
    </row>
    <row r="61" spans="1:4" ht="15.75" customHeight="1">
      <c r="A61" s="398" t="s">
        <v>1555</v>
      </c>
      <c r="B61" s="399"/>
      <c r="C61" s="274" t="s">
        <v>2289</v>
      </c>
      <c r="D61" s="272" t="s">
        <v>2276</v>
      </c>
    </row>
    <row r="62" spans="1:4" ht="15.75" customHeight="1">
      <c r="A62" s="406" t="s">
        <v>10</v>
      </c>
      <c r="B62" s="407"/>
      <c r="C62" s="155">
        <v>15575040</v>
      </c>
      <c r="D62" s="155">
        <v>15575040</v>
      </c>
    </row>
    <row r="63" spans="1:4" ht="15.75" customHeight="1">
      <c r="A63" s="408" t="s">
        <v>1099</v>
      </c>
      <c r="B63" s="409"/>
      <c r="C63" s="156">
        <v>15575040</v>
      </c>
      <c r="D63" s="156">
        <f t="shared" ref="D63" si="3">D62</f>
        <v>15575040</v>
      </c>
    </row>
    <row r="64" spans="1:4" ht="8.25" customHeight="1">
      <c r="A64" s="191"/>
      <c r="B64" s="191"/>
      <c r="C64" s="199"/>
      <c r="D64" s="201"/>
    </row>
    <row r="65" spans="1:4" ht="65.25" customHeight="1">
      <c r="A65" s="396" t="s">
        <v>2166</v>
      </c>
      <c r="B65" s="396"/>
      <c r="C65" s="396"/>
      <c r="D65" s="396"/>
    </row>
    <row r="66" spans="1:4" ht="15.75" customHeight="1">
      <c r="A66" s="398" t="s">
        <v>1555</v>
      </c>
      <c r="B66" s="399"/>
      <c r="C66" s="274" t="s">
        <v>2289</v>
      </c>
      <c r="D66" s="272" t="s">
        <v>2276</v>
      </c>
    </row>
    <row r="67" spans="1:4" ht="15.75" customHeight="1">
      <c r="A67" s="410" t="s">
        <v>1327</v>
      </c>
      <c r="B67" s="411"/>
      <c r="C67" s="197">
        <v>577980</v>
      </c>
      <c r="D67" s="197">
        <v>173394</v>
      </c>
    </row>
    <row r="68" spans="1:4" ht="15.75" customHeight="1">
      <c r="A68" s="410" t="s">
        <v>8</v>
      </c>
      <c r="B68" s="411"/>
      <c r="C68" s="197">
        <v>33512700</v>
      </c>
      <c r="D68" s="197">
        <v>10053810</v>
      </c>
    </row>
    <row r="69" spans="1:4" ht="15.75" customHeight="1">
      <c r="A69" s="410" t="s">
        <v>635</v>
      </c>
      <c r="B69" s="411"/>
      <c r="C69" s="197">
        <v>9171630</v>
      </c>
      <c r="D69" s="197">
        <v>2751489</v>
      </c>
    </row>
    <row r="70" spans="1:4" ht="15.75" customHeight="1">
      <c r="A70" s="406" t="s">
        <v>10</v>
      </c>
      <c r="B70" s="407"/>
      <c r="C70" s="197">
        <v>4872270</v>
      </c>
      <c r="D70" s="197">
        <v>4828795</v>
      </c>
    </row>
    <row r="71" spans="1:4" ht="15.75" customHeight="1">
      <c r="A71" s="408" t="s">
        <v>1099</v>
      </c>
      <c r="B71" s="409"/>
      <c r="C71" s="156">
        <v>48134580</v>
      </c>
      <c r="D71" s="198">
        <f>SUM(D67:D70)</f>
        <v>17807488</v>
      </c>
    </row>
    <row r="72" spans="1:4" ht="9.75" customHeight="1">
      <c r="A72" s="143"/>
      <c r="B72" s="143"/>
      <c r="C72" s="143"/>
      <c r="D72" s="143"/>
    </row>
    <row r="73" spans="1:4" ht="51" customHeight="1">
      <c r="A73" s="396" t="s">
        <v>2186</v>
      </c>
      <c r="B73" s="396"/>
      <c r="C73" s="396"/>
      <c r="D73" s="396"/>
    </row>
    <row r="74" spans="1:4" ht="15.75" customHeight="1">
      <c r="A74" s="398" t="s">
        <v>1555</v>
      </c>
      <c r="B74" s="399"/>
      <c r="C74" s="274" t="s">
        <v>2289</v>
      </c>
      <c r="D74" s="272" t="s">
        <v>2276</v>
      </c>
    </row>
    <row r="75" spans="1:4" ht="15.75" customHeight="1">
      <c r="A75" s="410" t="s">
        <v>1327</v>
      </c>
      <c r="B75" s="411"/>
      <c r="C75" s="197">
        <v>520182</v>
      </c>
      <c r="D75" s="197">
        <v>520182</v>
      </c>
    </row>
    <row r="76" spans="1:4" ht="15.75" customHeight="1">
      <c r="A76" s="410" t="s">
        <v>8</v>
      </c>
      <c r="B76" s="411"/>
      <c r="C76" s="197">
        <v>11442979.5</v>
      </c>
      <c r="D76" s="197">
        <v>11442980</v>
      </c>
    </row>
    <row r="77" spans="1:4" ht="15.75" customHeight="1">
      <c r="A77" s="410" t="s">
        <v>635</v>
      </c>
      <c r="B77" s="411"/>
      <c r="C77" s="197">
        <v>2476340.0999999996</v>
      </c>
      <c r="D77" s="197">
        <v>2476340.1</v>
      </c>
    </row>
    <row r="78" spans="1:4" ht="15.75" customHeight="1">
      <c r="A78" s="406" t="s">
        <v>10</v>
      </c>
      <c r="B78" s="407"/>
      <c r="C78" s="197">
        <v>3897816</v>
      </c>
      <c r="D78" s="197">
        <v>3863036</v>
      </c>
    </row>
    <row r="79" spans="1:4" ht="15.75" customHeight="1">
      <c r="A79" s="408" t="s">
        <v>1099</v>
      </c>
      <c r="B79" s="409"/>
      <c r="C79" s="156">
        <v>18337317.600000001</v>
      </c>
      <c r="D79" s="198">
        <f>SUM(D75:D78)</f>
        <v>18302538.100000001</v>
      </c>
    </row>
    <row r="80" spans="1:4" ht="9.75" customHeight="1">
      <c r="A80" s="143"/>
      <c r="B80" s="143"/>
      <c r="C80" s="143"/>
      <c r="D80" s="143"/>
    </row>
    <row r="81" spans="1:4" ht="54" customHeight="1">
      <c r="A81" s="396" t="s">
        <v>2187</v>
      </c>
      <c r="B81" s="396"/>
      <c r="C81" s="396"/>
      <c r="D81" s="396"/>
    </row>
    <row r="82" spans="1:4" ht="15.75" customHeight="1">
      <c r="A82" s="398" t="s">
        <v>1555</v>
      </c>
      <c r="B82" s="399"/>
      <c r="C82" s="274" t="s">
        <v>2289</v>
      </c>
      <c r="D82" s="272" t="s">
        <v>2276</v>
      </c>
    </row>
    <row r="83" spans="1:4" ht="15.75" customHeight="1">
      <c r="A83" s="410" t="s">
        <v>636</v>
      </c>
      <c r="B83" s="411"/>
      <c r="C83" s="197">
        <v>8613</v>
      </c>
      <c r="D83" s="197">
        <v>8613</v>
      </c>
    </row>
    <row r="84" spans="1:4" ht="15.75" customHeight="1">
      <c r="A84" s="410" t="s">
        <v>8</v>
      </c>
      <c r="B84" s="411"/>
      <c r="C84" s="197">
        <v>10765</v>
      </c>
      <c r="D84" s="197">
        <v>10765</v>
      </c>
    </row>
    <row r="85" spans="1:4" ht="15.75" customHeight="1">
      <c r="A85" s="410" t="s">
        <v>635</v>
      </c>
      <c r="B85" s="411"/>
      <c r="C85" s="197">
        <v>9918</v>
      </c>
      <c r="D85" s="197">
        <v>9918</v>
      </c>
    </row>
    <row r="86" spans="1:4" ht="15.75" customHeight="1">
      <c r="A86" s="406" t="s">
        <v>10</v>
      </c>
      <c r="B86" s="407"/>
      <c r="C86" s="197">
        <v>1277691</v>
      </c>
      <c r="D86" s="197">
        <v>18861</v>
      </c>
    </row>
    <row r="87" spans="1:4" ht="15.75" customHeight="1">
      <c r="A87" s="408" t="s">
        <v>1099</v>
      </c>
      <c r="B87" s="409"/>
      <c r="C87" s="156">
        <v>1306987</v>
      </c>
      <c r="D87" s="198">
        <f>SUM(D83:D86)</f>
        <v>48157</v>
      </c>
    </row>
    <row r="88" spans="1:4" ht="9.75" customHeight="1">
      <c r="A88" s="143"/>
      <c r="B88" s="143"/>
      <c r="C88" s="143"/>
      <c r="D88" s="143"/>
    </row>
    <row r="89" spans="1:4" ht="20.25" customHeight="1">
      <c r="A89" s="396" t="s">
        <v>2196</v>
      </c>
      <c r="B89" s="396"/>
      <c r="C89" s="396"/>
      <c r="D89" s="396"/>
    </row>
    <row r="90" spans="1:4" ht="15.75" customHeight="1">
      <c r="A90" s="398" t="s">
        <v>1555</v>
      </c>
      <c r="B90" s="399"/>
      <c r="C90" s="274" t="s">
        <v>2289</v>
      </c>
      <c r="D90" s="272" t="s">
        <v>2276</v>
      </c>
    </row>
    <row r="91" spans="1:4" ht="15.75" customHeight="1">
      <c r="A91" s="406" t="s">
        <v>10</v>
      </c>
      <c r="B91" s="407"/>
      <c r="C91" s="155">
        <v>10000000</v>
      </c>
      <c r="D91" s="155">
        <v>9203859.9000000004</v>
      </c>
    </row>
    <row r="92" spans="1:4" ht="15.75" customHeight="1">
      <c r="A92" s="408" t="s">
        <v>1099</v>
      </c>
      <c r="B92" s="409"/>
      <c r="C92" s="156">
        <v>10000000</v>
      </c>
      <c r="D92" s="156">
        <f t="shared" ref="D92" si="4">D91</f>
        <v>9203859.9000000004</v>
      </c>
    </row>
    <row r="93" spans="1:4" ht="66" hidden="1" customHeight="1">
      <c r="A93" s="396"/>
      <c r="B93" s="396"/>
      <c r="C93" s="396"/>
      <c r="D93" s="396"/>
    </row>
    <row r="94" spans="1:4" ht="15.75" hidden="1" customHeight="1">
      <c r="A94" s="398"/>
      <c r="B94" s="399"/>
      <c r="C94" s="187"/>
      <c r="D94" s="187"/>
    </row>
    <row r="95" spans="1:4" ht="15.75" hidden="1" customHeight="1">
      <c r="A95" s="410"/>
      <c r="B95" s="411"/>
      <c r="C95" s="197"/>
      <c r="D95" s="197"/>
    </row>
    <row r="96" spans="1:4" ht="15.75" hidden="1" customHeight="1">
      <c r="A96" s="408"/>
      <c r="B96" s="409"/>
      <c r="C96" s="156"/>
      <c r="D96" s="198"/>
    </row>
    <row r="97" spans="1:4" ht="15.75" hidden="1">
      <c r="A97" s="191"/>
      <c r="B97" s="191"/>
      <c r="C97" s="200"/>
      <c r="D97" s="201"/>
    </row>
    <row r="98" spans="1:4" ht="9" customHeight="1">
      <c r="A98" s="191"/>
      <c r="B98" s="191"/>
      <c r="C98" s="200"/>
      <c r="D98" s="201"/>
    </row>
    <row r="99" spans="1:4" ht="42" customHeight="1">
      <c r="A99" s="396" t="s">
        <v>2241</v>
      </c>
      <c r="B99" s="396"/>
      <c r="C99" s="396"/>
      <c r="D99" s="396"/>
    </row>
    <row r="100" spans="1:4" ht="15.75" customHeight="1">
      <c r="A100" s="398" t="s">
        <v>1555</v>
      </c>
      <c r="B100" s="399"/>
      <c r="C100" s="274" t="s">
        <v>2289</v>
      </c>
      <c r="D100" s="272" t="s">
        <v>2276</v>
      </c>
    </row>
    <row r="101" spans="1:4" ht="15.75" customHeight="1">
      <c r="A101" s="406" t="s">
        <v>10</v>
      </c>
      <c r="B101" s="407"/>
      <c r="C101" s="318">
        <v>2705822.63</v>
      </c>
      <c r="D101" s="318">
        <f>677422.69+2028348.7</f>
        <v>2705771.3899999997</v>
      </c>
    </row>
    <row r="102" spans="1:4" ht="15.75" customHeight="1">
      <c r="A102" s="410" t="s">
        <v>8</v>
      </c>
      <c r="B102" s="411"/>
      <c r="C102" s="318">
        <v>938680.12</v>
      </c>
      <c r="D102" s="318">
        <f>286377.12+254557.44</f>
        <v>540934.56000000006</v>
      </c>
    </row>
    <row r="103" spans="1:4" ht="15.75" customHeight="1">
      <c r="A103" s="408" t="s">
        <v>1099</v>
      </c>
      <c r="B103" s="409"/>
      <c r="C103" s="156">
        <v>3644502.75</v>
      </c>
      <c r="D103" s="198">
        <f>SUM(D101:D102)</f>
        <v>3246705.9499999997</v>
      </c>
    </row>
    <row r="104" spans="1:4" ht="11.25" customHeight="1">
      <c r="A104" s="191"/>
      <c r="B104" s="191"/>
      <c r="C104" s="200"/>
      <c r="D104" s="201"/>
    </row>
    <row r="105" spans="1:4" ht="33.75" customHeight="1">
      <c r="A105" s="396" t="s">
        <v>2321</v>
      </c>
      <c r="B105" s="396"/>
      <c r="C105" s="396"/>
      <c r="D105" s="396"/>
    </row>
    <row r="106" spans="1:4" ht="15.75" customHeight="1">
      <c r="A106" s="398" t="s">
        <v>1555</v>
      </c>
      <c r="B106" s="399"/>
      <c r="C106" s="274" t="s">
        <v>2289</v>
      </c>
      <c r="D106" s="272" t="s">
        <v>2276</v>
      </c>
    </row>
    <row r="107" spans="1:4" ht="15.75" customHeight="1">
      <c r="A107" s="406" t="s">
        <v>10</v>
      </c>
      <c r="B107" s="407"/>
      <c r="C107" s="318">
        <v>2789514</v>
      </c>
      <c r="D107" s="318">
        <v>2789514</v>
      </c>
    </row>
    <row r="108" spans="1:4" ht="15.75" customHeight="1">
      <c r="A108" s="410" t="s">
        <v>2268</v>
      </c>
      <c r="B108" s="411"/>
      <c r="C108" s="318">
        <v>314678</v>
      </c>
      <c r="D108" s="318">
        <v>314678</v>
      </c>
    </row>
    <row r="109" spans="1:4" ht="15.75">
      <c r="A109" s="408" t="s">
        <v>1099</v>
      </c>
      <c r="B109" s="409"/>
      <c r="C109" s="156">
        <v>3104192</v>
      </c>
      <c r="D109" s="198">
        <f>SUM(D107:D108)</f>
        <v>3104192</v>
      </c>
    </row>
    <row r="110" spans="1:4" ht="24" customHeight="1">
      <c r="A110" s="413" t="s">
        <v>2056</v>
      </c>
      <c r="B110" s="413"/>
      <c r="C110" s="154">
        <f>C11+C26+C35+C48+C53+C58+C63+C71+C79+C87+C92+C96+C103</f>
        <v>160229663.34999999</v>
      </c>
      <c r="D110" s="154">
        <f>D11+D26+D35+D48+D53+D58+D63+D71+D79+D87+D92+D96+D103+D109</f>
        <v>115016513.42999999</v>
      </c>
    </row>
    <row r="111" spans="1:4" ht="15.75" customHeight="1">
      <c r="A111" s="178"/>
      <c r="B111" s="178"/>
      <c r="C111" s="154"/>
      <c r="D111" s="154"/>
    </row>
    <row r="112" spans="1:4" ht="15.75" customHeight="1">
      <c r="A112" s="178"/>
      <c r="B112" s="178"/>
      <c r="C112" s="154"/>
      <c r="D112" s="154"/>
    </row>
    <row r="113" spans="1:4" ht="43.5" hidden="1" customHeight="1">
      <c r="A113" s="412"/>
      <c r="B113" s="412"/>
      <c r="C113" s="412"/>
      <c r="D113" s="412"/>
    </row>
    <row r="114" spans="1:4" hidden="1"/>
  </sheetData>
  <sheetProtection formatCells="0" formatColumns="0" formatRows="0" insertColumns="0" insertRows="0" insertHyperlinks="0" deleteColumns="0" deleteRows="0" sort="0" autoFilter="0" pivotTables="0"/>
  <mergeCells count="93">
    <mergeCell ref="A113:D113"/>
    <mergeCell ref="A96:B96"/>
    <mergeCell ref="A93:D93"/>
    <mergeCell ref="A94:B94"/>
    <mergeCell ref="A95:B95"/>
    <mergeCell ref="A110:B110"/>
    <mergeCell ref="A99:D99"/>
    <mergeCell ref="A100:B100"/>
    <mergeCell ref="A102:B102"/>
    <mergeCell ref="A103:B103"/>
    <mergeCell ref="A101:B101"/>
    <mergeCell ref="A105:D105"/>
    <mergeCell ref="A106:B106"/>
    <mergeCell ref="A107:B107"/>
    <mergeCell ref="A108:B108"/>
    <mergeCell ref="A109:B109"/>
    <mergeCell ref="A91:B91"/>
    <mergeCell ref="A92:B92"/>
    <mergeCell ref="A58:B58"/>
    <mergeCell ref="A78:B78"/>
    <mergeCell ref="A79:B79"/>
    <mergeCell ref="A70:B70"/>
    <mergeCell ref="A71:B71"/>
    <mergeCell ref="A87:B87"/>
    <mergeCell ref="A82:B82"/>
    <mergeCell ref="A83:B83"/>
    <mergeCell ref="A84:B84"/>
    <mergeCell ref="A85:B85"/>
    <mergeCell ref="A86:B86"/>
    <mergeCell ref="A60:D60"/>
    <mergeCell ref="A63:B63"/>
    <mergeCell ref="A65:D65"/>
    <mergeCell ref="A66:B66"/>
    <mergeCell ref="A89:D89"/>
    <mergeCell ref="A90:B90"/>
    <mergeCell ref="A81:D81"/>
    <mergeCell ref="A77:B77"/>
    <mergeCell ref="A67:B67"/>
    <mergeCell ref="A68:B68"/>
    <mergeCell ref="A69:B69"/>
    <mergeCell ref="A76:B76"/>
    <mergeCell ref="A73:D73"/>
    <mergeCell ref="A74:B74"/>
    <mergeCell ref="A75:B75"/>
    <mergeCell ref="A61:B61"/>
    <mergeCell ref="A62:B62"/>
    <mergeCell ref="A50:D50"/>
    <mergeCell ref="A51:B51"/>
    <mergeCell ref="A46:B46"/>
    <mergeCell ref="A47:B47"/>
    <mergeCell ref="A48:B48"/>
    <mergeCell ref="A52:B52"/>
    <mergeCell ref="A53:B53"/>
    <mergeCell ref="A55:D55"/>
    <mergeCell ref="A56:B56"/>
    <mergeCell ref="A57:B57"/>
    <mergeCell ref="A42:D42"/>
    <mergeCell ref="A43:B43"/>
    <mergeCell ref="A44:B44"/>
    <mergeCell ref="A45:B45"/>
    <mergeCell ref="A35:B35"/>
    <mergeCell ref="A40:B40"/>
    <mergeCell ref="A37:D37"/>
    <mergeCell ref="A38:B38"/>
    <mergeCell ref="A39:B39"/>
    <mergeCell ref="A26:B26"/>
    <mergeCell ref="A25:B25"/>
    <mergeCell ref="A28:D28"/>
    <mergeCell ref="A29:B29"/>
    <mergeCell ref="A34:B34"/>
    <mergeCell ref="A30:B30"/>
    <mergeCell ref="A31:B31"/>
    <mergeCell ref="A32:B32"/>
    <mergeCell ref="A33:B33"/>
    <mergeCell ref="A9:B9"/>
    <mergeCell ref="A12:D12"/>
    <mergeCell ref="A10:B10"/>
    <mergeCell ref="A11:B11"/>
    <mergeCell ref="A13:B13"/>
    <mergeCell ref="A7:D7"/>
    <mergeCell ref="A8:D8"/>
    <mergeCell ref="B1:D1"/>
    <mergeCell ref="B2:D2"/>
    <mergeCell ref="B3:D3"/>
    <mergeCell ref="B4:D4"/>
    <mergeCell ref="A24:B24"/>
    <mergeCell ref="A15:B15"/>
    <mergeCell ref="A20:B20"/>
    <mergeCell ref="A21:D21"/>
    <mergeCell ref="A17:D17"/>
    <mergeCell ref="A22:B22"/>
    <mergeCell ref="A23:D23"/>
    <mergeCell ref="A18:B18"/>
  </mergeCells>
  <phoneticPr fontId="28" type="noConversion"/>
  <pageMargins left="0.78740157480314965" right="0.39370078740157483" top="0.39370078740157483" bottom="0.39370078740157483" header="0.19685039370078741" footer="0.19685039370078741"/>
  <pageSetup paperSize="9" fitToHeight="0" orientation="portrait" r:id="rId1"/>
  <headerFooter alignWithMargins="0">
    <oddFooter>&amp;C&amp;P</oddFooter>
  </headerFooter>
  <rowBreaks count="1" manualBreakCount="1">
    <brk id="54" max="4" man="1"/>
  </rowBreaks>
</worksheet>
</file>

<file path=xl/worksheets/sheet12.xml><?xml version="1.0" encoding="utf-8"?>
<worksheet xmlns="http://schemas.openxmlformats.org/spreadsheetml/2006/main" xmlns:r="http://schemas.openxmlformats.org/officeDocument/2006/relationships">
  <dimension ref="A1:C17"/>
  <sheetViews>
    <sheetView showGridLines="0" workbookViewId="0">
      <selection activeCell="C14" sqref="C14"/>
    </sheetView>
  </sheetViews>
  <sheetFormatPr defaultColWidth="9.140625" defaultRowHeight="12.75" outlineLevelCol="1"/>
  <cols>
    <col min="1" max="1" width="51.85546875" style="115" customWidth="1"/>
    <col min="2" max="2" width="20.140625" style="115" hidden="1" customWidth="1" outlineLevel="1"/>
    <col min="3" max="3" width="13" style="115" customWidth="1" collapsed="1"/>
    <col min="4" max="16384" width="9.140625" style="115"/>
  </cols>
  <sheetData>
    <row r="1" spans="1:3" ht="15.75">
      <c r="A1" s="330" t="s">
        <v>2177</v>
      </c>
      <c r="B1" s="330"/>
      <c r="C1" s="330"/>
    </row>
    <row r="2" spans="1:3" ht="15.75">
      <c r="A2" s="330" t="s">
        <v>1052</v>
      </c>
      <c r="B2" s="330"/>
      <c r="C2" s="330"/>
    </row>
    <row r="3" spans="1:3" ht="15.75">
      <c r="A3" s="330" t="s">
        <v>705</v>
      </c>
      <c r="B3" s="330"/>
      <c r="C3" s="330"/>
    </row>
    <row r="4" spans="1:3" ht="15.75">
      <c r="A4" s="339" t="s">
        <v>1213</v>
      </c>
      <c r="B4" s="339"/>
      <c r="C4" s="339"/>
    </row>
    <row r="5" spans="1:3">
      <c r="A5" s="283"/>
      <c r="B5" s="283"/>
      <c r="C5"/>
    </row>
    <row r="6" spans="1:3">
      <c r="A6"/>
      <c r="B6"/>
      <c r="C6"/>
    </row>
    <row r="7" spans="1:3" ht="37.5" customHeight="1">
      <c r="A7" s="331" t="s">
        <v>2309</v>
      </c>
      <c r="B7" s="331"/>
      <c r="C7" s="331"/>
    </row>
    <row r="8" spans="1:3" ht="18.75">
      <c r="A8" s="275"/>
      <c r="B8" s="275"/>
      <c r="C8"/>
    </row>
    <row r="9" spans="1:3" ht="30" customHeight="1">
      <c r="A9" s="414" t="s">
        <v>2293</v>
      </c>
      <c r="B9" s="414"/>
      <c r="C9" s="414"/>
    </row>
    <row r="10" spans="1:3" ht="18.75">
      <c r="A10" s="24"/>
      <c r="B10" s="24"/>
      <c r="C10"/>
    </row>
    <row r="11" spans="1:3" ht="19.5" thickBot="1">
      <c r="A11" s="24"/>
      <c r="B11" s="24"/>
      <c r="C11"/>
    </row>
    <row r="12" spans="1:3" ht="31.5">
      <c r="A12" s="292" t="s">
        <v>1555</v>
      </c>
      <c r="B12" s="293" t="s">
        <v>2288</v>
      </c>
      <c r="C12" s="294" t="s">
        <v>2276</v>
      </c>
    </row>
    <row r="13" spans="1:3" ht="15.75">
      <c r="A13" s="295" t="s">
        <v>1327</v>
      </c>
      <c r="B13" s="296">
        <v>57000</v>
      </c>
      <c r="C13" s="297">
        <v>57000</v>
      </c>
    </row>
    <row r="14" spans="1:3" ht="15.75">
      <c r="A14" s="295" t="s">
        <v>635</v>
      </c>
      <c r="B14" s="296">
        <v>57000</v>
      </c>
      <c r="C14" s="297">
        <v>57000</v>
      </c>
    </row>
    <row r="15" spans="1:3" ht="15.75">
      <c r="A15" s="295" t="s">
        <v>8</v>
      </c>
      <c r="B15" s="296">
        <v>374000</v>
      </c>
      <c r="C15" s="297">
        <v>374000</v>
      </c>
    </row>
    <row r="16" spans="1:3" ht="15.75">
      <c r="A16" s="295" t="s">
        <v>636</v>
      </c>
      <c r="B16" s="296">
        <v>187000</v>
      </c>
      <c r="C16" s="297">
        <v>187000</v>
      </c>
    </row>
    <row r="17" spans="1:3" ht="16.5" thickBot="1">
      <c r="A17" s="298" t="s">
        <v>1099</v>
      </c>
      <c r="B17" s="299">
        <f>SUM(B13:B16)</f>
        <v>675000</v>
      </c>
      <c r="C17" s="300">
        <f>SUM(C13:C16)</f>
        <v>675000</v>
      </c>
    </row>
  </sheetData>
  <mergeCells count="6">
    <mergeCell ref="A9:C9"/>
    <mergeCell ref="A1:C1"/>
    <mergeCell ref="A2:C2"/>
    <mergeCell ref="A3:C3"/>
    <mergeCell ref="A4:C4"/>
    <mergeCell ref="A7:C7"/>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dimension ref="A1:D32"/>
  <sheetViews>
    <sheetView showGridLines="0" topLeftCell="A7" workbookViewId="0">
      <selection activeCell="C16" sqref="C16"/>
    </sheetView>
  </sheetViews>
  <sheetFormatPr defaultColWidth="9.140625" defaultRowHeight="12.75" outlineLevelCol="1"/>
  <cols>
    <col min="1" max="1" width="3.85546875" style="115" customWidth="1"/>
    <col min="2" max="2" width="42.28515625" style="115" customWidth="1"/>
    <col min="3" max="3" width="16.42578125" style="115" hidden="1" customWidth="1" outlineLevel="1"/>
    <col min="4" max="4" width="19.5703125" style="115" customWidth="1" collapsed="1"/>
    <col min="5" max="16384" width="9.140625" style="115"/>
  </cols>
  <sheetData>
    <row r="1" spans="1:4" ht="15.75">
      <c r="A1" s="143"/>
      <c r="B1" s="339" t="s">
        <v>2271</v>
      </c>
      <c r="C1" s="339"/>
      <c r="D1" s="339"/>
    </row>
    <row r="2" spans="1:4" ht="15.75">
      <c r="A2" s="143"/>
      <c r="B2" s="339" t="s">
        <v>1052</v>
      </c>
      <c r="C2" s="339"/>
      <c r="D2" s="339"/>
    </row>
    <row r="3" spans="1:4" ht="15.75">
      <c r="A3" s="143"/>
      <c r="B3" s="339" t="s">
        <v>705</v>
      </c>
      <c r="C3" s="339"/>
      <c r="D3" s="339"/>
    </row>
    <row r="4" spans="1:4" ht="15.75">
      <c r="A4" s="143"/>
      <c r="B4" s="339" t="s">
        <v>1213</v>
      </c>
      <c r="C4" s="339"/>
      <c r="D4" s="339"/>
    </row>
    <row r="5" spans="1:4" ht="15.75">
      <c r="A5" s="143"/>
      <c r="B5" s="276"/>
      <c r="C5" s="276"/>
      <c r="D5" s="143"/>
    </row>
    <row r="6" spans="1:4" ht="15.75">
      <c r="A6" s="143"/>
      <c r="B6" s="143"/>
      <c r="C6" s="143"/>
      <c r="D6" s="143"/>
    </row>
    <row r="7" spans="1:4" ht="36.75" customHeight="1">
      <c r="A7" s="420" t="s">
        <v>2310</v>
      </c>
      <c r="B7" s="420"/>
      <c r="C7" s="420"/>
      <c r="D7" s="420"/>
    </row>
    <row r="8" spans="1:4" ht="15.75">
      <c r="A8" s="151"/>
      <c r="B8" s="151"/>
      <c r="C8" s="151"/>
      <c r="D8" s="151"/>
    </row>
    <row r="9" spans="1:4" ht="87" customHeight="1">
      <c r="A9" s="396" t="s">
        <v>2294</v>
      </c>
      <c r="B9" s="396"/>
      <c r="C9" s="396"/>
      <c r="D9" s="396"/>
    </row>
    <row r="10" spans="1:4" ht="31.5">
      <c r="A10" s="329" t="s">
        <v>7</v>
      </c>
      <c r="B10" s="398"/>
      <c r="C10" s="274" t="s">
        <v>2288</v>
      </c>
      <c r="D10" s="274" t="s">
        <v>2276</v>
      </c>
    </row>
    <row r="11" spans="1:4" ht="15.75">
      <c r="A11" s="301"/>
      <c r="B11" s="302" t="s">
        <v>10</v>
      </c>
      <c r="C11" s="155">
        <v>289107</v>
      </c>
      <c r="D11" s="155">
        <v>311346</v>
      </c>
    </row>
    <row r="12" spans="1:4" ht="15.75">
      <c r="A12" s="301"/>
      <c r="B12" s="302" t="s">
        <v>8</v>
      </c>
      <c r="C12" s="155">
        <v>600453</v>
      </c>
      <c r="D12" s="155">
        <v>578213.86</v>
      </c>
    </row>
    <row r="13" spans="1:4" ht="15.75">
      <c r="A13" s="303"/>
      <c r="B13" s="304" t="s">
        <v>1099</v>
      </c>
      <c r="C13" s="156">
        <v>889560</v>
      </c>
      <c r="D13" s="156">
        <f>D11+D12</f>
        <v>889559.86</v>
      </c>
    </row>
    <row r="14" spans="1:4" ht="15.75">
      <c r="A14" s="305"/>
      <c r="B14" s="305"/>
      <c r="C14" s="305"/>
      <c r="D14" s="305"/>
    </row>
    <row r="15" spans="1:4" ht="68.25" customHeight="1">
      <c r="A15" s="396" t="s">
        <v>2295</v>
      </c>
      <c r="B15" s="396"/>
      <c r="C15" s="396"/>
      <c r="D15" s="396"/>
    </row>
    <row r="16" spans="1:4" ht="31.5">
      <c r="A16" s="329" t="s">
        <v>7</v>
      </c>
      <c r="B16" s="398"/>
      <c r="C16" s="274" t="s">
        <v>2288</v>
      </c>
      <c r="D16" s="274" t="s">
        <v>2276</v>
      </c>
    </row>
    <row r="17" spans="1:4" ht="30" customHeight="1">
      <c r="A17" s="415" t="s">
        <v>2296</v>
      </c>
      <c r="B17" s="416"/>
      <c r="C17" s="416"/>
      <c r="D17" s="417"/>
    </row>
    <row r="18" spans="1:4" ht="15.75">
      <c r="A18" s="301"/>
      <c r="B18" s="302" t="s">
        <v>10</v>
      </c>
      <c r="C18" s="155">
        <v>99875</v>
      </c>
      <c r="D18" s="155">
        <v>99875</v>
      </c>
    </row>
    <row r="19" spans="1:4" ht="15.75">
      <c r="A19" s="303"/>
      <c r="B19" s="304" t="s">
        <v>1099</v>
      </c>
      <c r="C19" s="156">
        <f>C18</f>
        <v>99875</v>
      </c>
      <c r="D19" s="156">
        <f t="shared" ref="D19" si="0">D18</f>
        <v>99875</v>
      </c>
    </row>
    <row r="20" spans="1:4" ht="15.75">
      <c r="A20" s="305"/>
      <c r="B20" s="305"/>
      <c r="C20" s="305"/>
      <c r="D20" s="305"/>
    </row>
    <row r="21" spans="1:4" ht="32.25" customHeight="1">
      <c r="A21" s="415" t="s">
        <v>2297</v>
      </c>
      <c r="B21" s="416"/>
      <c r="C21" s="416"/>
      <c r="D21" s="417"/>
    </row>
    <row r="22" spans="1:4" ht="15.75">
      <c r="A22" s="301"/>
      <c r="B22" s="302" t="s">
        <v>2298</v>
      </c>
      <c r="C22" s="155">
        <v>99000</v>
      </c>
      <c r="D22" s="155">
        <v>99000</v>
      </c>
    </row>
    <row r="23" spans="1:4" ht="15.75">
      <c r="A23" s="303"/>
      <c r="B23" s="304" t="s">
        <v>1099</v>
      </c>
      <c r="C23" s="156">
        <v>99000</v>
      </c>
      <c r="D23" s="156">
        <f t="shared" ref="D23" si="1">D22</f>
        <v>99000</v>
      </c>
    </row>
    <row r="24" spans="1:4" ht="34.5" customHeight="1">
      <c r="A24" s="415" t="s">
        <v>2299</v>
      </c>
      <c r="B24" s="416"/>
      <c r="C24" s="416"/>
      <c r="D24" s="417"/>
    </row>
    <row r="25" spans="1:4" ht="15.75">
      <c r="A25" s="301"/>
      <c r="B25" s="302" t="s">
        <v>2300</v>
      </c>
      <c r="C25" s="155">
        <v>50000</v>
      </c>
      <c r="D25" s="155">
        <v>50000</v>
      </c>
    </row>
    <row r="26" spans="1:4" ht="15.75">
      <c r="A26" s="303"/>
      <c r="B26" s="304" t="s">
        <v>1099</v>
      </c>
      <c r="C26" s="156">
        <v>50000</v>
      </c>
      <c r="D26" s="156">
        <f>D25</f>
        <v>50000</v>
      </c>
    </row>
    <row r="27" spans="1:4" ht="15.75">
      <c r="A27" s="305"/>
      <c r="B27" s="305"/>
      <c r="C27" s="305"/>
      <c r="D27" s="305"/>
    </row>
    <row r="28" spans="1:4" ht="27" customHeight="1">
      <c r="A28" s="415" t="s">
        <v>2301</v>
      </c>
      <c r="B28" s="416"/>
      <c r="C28" s="416"/>
      <c r="D28" s="417"/>
    </row>
    <row r="29" spans="1:4" ht="15.75">
      <c r="A29" s="301"/>
      <c r="B29" s="302" t="s">
        <v>2298</v>
      </c>
      <c r="C29" s="155">
        <v>99000</v>
      </c>
      <c r="D29" s="155">
        <v>99000</v>
      </c>
    </row>
    <row r="30" spans="1:4" ht="15.75">
      <c r="A30" s="303"/>
      <c r="B30" s="304" t="s">
        <v>1099</v>
      </c>
      <c r="C30" s="156">
        <v>99000</v>
      </c>
      <c r="D30" s="156">
        <f t="shared" ref="D30" si="2">D29</f>
        <v>99000</v>
      </c>
    </row>
    <row r="31" spans="1:4" ht="15.75">
      <c r="A31" s="303"/>
      <c r="B31" s="304"/>
      <c r="C31" s="156"/>
      <c r="D31" s="156"/>
    </row>
    <row r="32" spans="1:4" ht="15.75">
      <c r="A32" s="418" t="s">
        <v>2056</v>
      </c>
      <c r="B32" s="419"/>
      <c r="C32" s="306">
        <f>C13+C19+C23</f>
        <v>1088435</v>
      </c>
      <c r="D32" s="306">
        <f>D13+D19+D23+D26+D30</f>
        <v>1237434.8599999999</v>
      </c>
    </row>
  </sheetData>
  <mergeCells count="14">
    <mergeCell ref="A9:D9"/>
    <mergeCell ref="B1:D1"/>
    <mergeCell ref="B2:D2"/>
    <mergeCell ref="B3:D3"/>
    <mergeCell ref="B4:D4"/>
    <mergeCell ref="A7:D7"/>
    <mergeCell ref="A28:D28"/>
    <mergeCell ref="A32:B32"/>
    <mergeCell ref="A10:B10"/>
    <mergeCell ref="A15:D15"/>
    <mergeCell ref="A16:B16"/>
    <mergeCell ref="A17:D17"/>
    <mergeCell ref="A21:D21"/>
    <mergeCell ref="A24:D24"/>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sheetPr codeName="Лист14"/>
  <dimension ref="A1:F31"/>
  <sheetViews>
    <sheetView showGridLines="0" view="pageBreakPreview" zoomScale="115" zoomScaleNormal="100" zoomScaleSheetLayoutView="115" workbookViewId="0">
      <selection activeCell="H23" sqref="H23"/>
    </sheetView>
  </sheetViews>
  <sheetFormatPr defaultColWidth="9.140625" defaultRowHeight="12.75" outlineLevelCol="1"/>
  <cols>
    <col min="1" max="1" width="4.42578125" style="117" customWidth="1"/>
    <col min="2" max="2" width="47.85546875" style="117" customWidth="1"/>
    <col min="3" max="4" width="0" style="117" hidden="1" customWidth="1"/>
    <col min="5" max="5" width="17.5703125" style="117" hidden="1" customWidth="1" outlineLevel="1"/>
    <col min="6" max="6" width="17.5703125" style="117" customWidth="1" collapsed="1"/>
    <col min="7" max="16384" width="9.140625" style="117"/>
  </cols>
  <sheetData>
    <row r="1" spans="1:6" ht="15.75">
      <c r="A1" s="343" t="s">
        <v>2302</v>
      </c>
      <c r="B1" s="343"/>
      <c r="C1" s="343"/>
      <c r="D1" s="343"/>
      <c r="E1" s="343"/>
      <c r="F1" s="343"/>
    </row>
    <row r="2" spans="1:6" ht="15.75">
      <c r="A2" s="343" t="s">
        <v>1052</v>
      </c>
      <c r="B2" s="343"/>
      <c r="C2" s="343"/>
      <c r="D2" s="343"/>
      <c r="E2" s="343"/>
      <c r="F2" s="343"/>
    </row>
    <row r="3" spans="1:6" ht="15.75">
      <c r="A3" s="343" t="s">
        <v>705</v>
      </c>
      <c r="B3" s="343"/>
      <c r="C3" s="343"/>
      <c r="D3" s="343"/>
      <c r="E3" s="343"/>
      <c r="F3" s="343"/>
    </row>
    <row r="4" spans="1:6" ht="15.75">
      <c r="A4" s="343" t="s">
        <v>1934</v>
      </c>
      <c r="B4" s="343"/>
      <c r="C4" s="343"/>
      <c r="D4" s="343"/>
      <c r="E4" s="343"/>
      <c r="F4" s="343"/>
    </row>
    <row r="5" spans="1:6" ht="15.75">
      <c r="A5" s="170"/>
      <c r="B5" s="1"/>
      <c r="C5" s="1"/>
      <c r="D5" s="171"/>
      <c r="E5" s="423"/>
      <c r="F5" s="423"/>
    </row>
    <row r="6" spans="1:6" ht="15.75" customHeight="1">
      <c r="A6" s="397" t="s">
        <v>2311</v>
      </c>
      <c r="B6" s="397"/>
      <c r="C6" s="397"/>
      <c r="D6" s="397"/>
      <c r="E6" s="397"/>
      <c r="F6" s="397"/>
    </row>
    <row r="7" spans="1:6" ht="16.5" thickBot="1">
      <c r="A7" s="170"/>
      <c r="B7" s="1"/>
      <c r="C7" s="1"/>
      <c r="D7" s="171"/>
      <c r="E7" s="424"/>
      <c r="F7" s="424"/>
    </row>
    <row r="8" spans="1:6">
      <c r="A8" s="425" t="s">
        <v>1935</v>
      </c>
      <c r="B8" s="427" t="s">
        <v>1936</v>
      </c>
      <c r="C8" s="421" t="s">
        <v>2247</v>
      </c>
      <c r="D8" s="421" t="s">
        <v>1091</v>
      </c>
      <c r="E8" s="421" t="s">
        <v>2288</v>
      </c>
      <c r="F8" s="421" t="s">
        <v>2276</v>
      </c>
    </row>
    <row r="9" spans="1:6" ht="17.25" customHeight="1" thickBot="1">
      <c r="A9" s="426"/>
      <c r="B9" s="428"/>
      <c r="C9" s="422"/>
      <c r="D9" s="422"/>
      <c r="E9" s="422"/>
      <c r="F9" s="422"/>
    </row>
    <row r="10" spans="1:6" ht="47.25">
      <c r="A10" s="93">
        <v>1</v>
      </c>
      <c r="B10" s="93" t="s">
        <v>2032</v>
      </c>
      <c r="C10" s="172">
        <v>1435262</v>
      </c>
      <c r="D10" s="186"/>
      <c r="E10" s="173">
        <f>SUM(C10:D10)-12000</f>
        <v>1423262</v>
      </c>
      <c r="F10" s="173">
        <v>1200300</v>
      </c>
    </row>
    <row r="11" spans="1:6" ht="47.25">
      <c r="A11" s="93">
        <v>2</v>
      </c>
      <c r="B11" s="93" t="s">
        <v>2049</v>
      </c>
      <c r="C11" s="172">
        <v>8690561</v>
      </c>
      <c r="D11" s="186">
        <v>-100000</v>
      </c>
      <c r="E11" s="173">
        <f>SUM(C11:D11)-243572</f>
        <v>8346989</v>
      </c>
      <c r="F11" s="173">
        <v>9582988</v>
      </c>
    </row>
    <row r="12" spans="1:6" ht="47.25">
      <c r="A12" s="93">
        <v>3</v>
      </c>
      <c r="B12" s="152" t="s">
        <v>2035</v>
      </c>
      <c r="C12" s="174">
        <v>88300</v>
      </c>
      <c r="D12" s="175"/>
      <c r="E12" s="173">
        <f t="shared" ref="E12:E25" si="0">SUM(C12:D12)</f>
        <v>88300</v>
      </c>
      <c r="F12" s="173">
        <v>138300</v>
      </c>
    </row>
    <row r="13" spans="1:6" ht="47.25">
      <c r="A13" s="176">
        <v>4</v>
      </c>
      <c r="B13" s="8" t="s">
        <v>2123</v>
      </c>
      <c r="C13" s="177">
        <v>1800000</v>
      </c>
      <c r="D13" s="175"/>
      <c r="E13" s="173">
        <v>1769134</v>
      </c>
      <c r="F13" s="173">
        <v>1551364</v>
      </c>
    </row>
    <row r="14" spans="1:6" ht="31.5">
      <c r="A14" s="8">
        <v>5</v>
      </c>
      <c r="B14" s="8" t="s">
        <v>2028</v>
      </c>
      <c r="C14" s="174">
        <v>63031450</v>
      </c>
      <c r="D14" s="179"/>
      <c r="E14" s="173">
        <v>62031462</v>
      </c>
      <c r="F14" s="173">
        <v>52236237</v>
      </c>
    </row>
    <row r="15" spans="1:6" ht="47.25">
      <c r="A15" s="8">
        <v>6</v>
      </c>
      <c r="B15" s="8" t="s">
        <v>2046</v>
      </c>
      <c r="C15" s="174">
        <v>480000</v>
      </c>
      <c r="D15" s="179"/>
      <c r="E15" s="173">
        <f t="shared" si="0"/>
        <v>480000</v>
      </c>
      <c r="F15" s="173">
        <v>480000</v>
      </c>
    </row>
    <row r="16" spans="1:6" ht="47.25">
      <c r="A16" s="8">
        <v>7</v>
      </c>
      <c r="B16" s="8" t="s">
        <v>2029</v>
      </c>
      <c r="C16" s="174">
        <v>350000</v>
      </c>
      <c r="D16" s="175"/>
      <c r="E16" s="173">
        <f t="shared" si="0"/>
        <v>350000</v>
      </c>
      <c r="F16" s="173">
        <v>410000</v>
      </c>
    </row>
    <row r="17" spans="1:6" ht="15.75">
      <c r="A17" s="8">
        <v>8</v>
      </c>
      <c r="B17" s="152" t="s">
        <v>2030</v>
      </c>
      <c r="C17" s="174">
        <v>3059150</v>
      </c>
      <c r="D17" s="175"/>
      <c r="E17" s="173">
        <f t="shared" si="0"/>
        <v>3059150</v>
      </c>
      <c r="F17" s="173">
        <v>1380800</v>
      </c>
    </row>
    <row r="18" spans="1:6" ht="31.5">
      <c r="A18" s="8">
        <v>9</v>
      </c>
      <c r="B18" s="8" t="s">
        <v>2033</v>
      </c>
      <c r="C18" s="174">
        <v>700000</v>
      </c>
      <c r="D18" s="175"/>
      <c r="E18" s="173">
        <f t="shared" si="0"/>
        <v>700000</v>
      </c>
      <c r="F18" s="173">
        <v>700000</v>
      </c>
    </row>
    <row r="19" spans="1:6" ht="47.25">
      <c r="A19" s="8">
        <v>10</v>
      </c>
      <c r="B19" s="8" t="s">
        <v>2036</v>
      </c>
      <c r="C19" s="174">
        <v>400000</v>
      </c>
      <c r="D19" s="175"/>
      <c r="E19" s="173">
        <f t="shared" si="0"/>
        <v>400000</v>
      </c>
      <c r="F19" s="173">
        <v>166209</v>
      </c>
    </row>
    <row r="20" spans="1:6" ht="47.25">
      <c r="A20" s="8">
        <v>11</v>
      </c>
      <c r="B20" s="152" t="s">
        <v>2037</v>
      </c>
      <c r="C20" s="174">
        <v>2550000</v>
      </c>
      <c r="D20" s="175"/>
      <c r="E20" s="173">
        <f t="shared" si="0"/>
        <v>2550000</v>
      </c>
      <c r="F20" s="183">
        <v>2550000</v>
      </c>
    </row>
    <row r="21" spans="1:6" ht="110.25">
      <c r="A21" s="8">
        <v>12</v>
      </c>
      <c r="B21" s="153" t="s">
        <v>2133</v>
      </c>
      <c r="C21" s="174">
        <v>1289560</v>
      </c>
      <c r="D21" s="175"/>
      <c r="E21" s="173">
        <f t="shared" si="0"/>
        <v>1289560</v>
      </c>
      <c r="F21" s="183">
        <v>1289560</v>
      </c>
    </row>
    <row r="22" spans="1:6" ht="31.5">
      <c r="A22" s="8">
        <v>13</v>
      </c>
      <c r="B22" s="8" t="s">
        <v>2061</v>
      </c>
      <c r="C22" s="174">
        <v>148889</v>
      </c>
      <c r="D22" s="175"/>
      <c r="E22" s="173">
        <f t="shared" si="0"/>
        <v>148889</v>
      </c>
      <c r="F22" s="173">
        <v>148889</v>
      </c>
    </row>
    <row r="23" spans="1:6" ht="47.25">
      <c r="A23" s="8">
        <v>14</v>
      </c>
      <c r="B23" s="152" t="s">
        <v>2060</v>
      </c>
      <c r="C23" s="174">
        <v>10931179</v>
      </c>
      <c r="D23" s="175"/>
      <c r="E23" s="173">
        <v>19717295</v>
      </c>
      <c r="F23" s="173">
        <v>11208082</v>
      </c>
    </row>
    <row r="24" spans="1:6" ht="47.25">
      <c r="A24" s="8">
        <v>15</v>
      </c>
      <c r="B24" s="152" t="s">
        <v>2171</v>
      </c>
      <c r="C24" s="174">
        <v>240000</v>
      </c>
      <c r="D24" s="175"/>
      <c r="E24" s="183">
        <f>C24+D24</f>
        <v>240000</v>
      </c>
      <c r="F24" s="183">
        <v>240000</v>
      </c>
    </row>
    <row r="25" spans="1:6" ht="47.25">
      <c r="A25" s="8">
        <v>16</v>
      </c>
      <c r="B25" s="152" t="s">
        <v>2168</v>
      </c>
      <c r="C25" s="181">
        <v>32879011</v>
      </c>
      <c r="D25" s="182"/>
      <c r="E25" s="183">
        <f t="shared" si="0"/>
        <v>32879011</v>
      </c>
      <c r="F25" s="183">
        <v>32974600</v>
      </c>
    </row>
    <row r="26" spans="1:6" ht="63">
      <c r="A26" s="8">
        <v>17</v>
      </c>
      <c r="B26" s="152" t="s">
        <v>2272</v>
      </c>
      <c r="C26" s="181">
        <v>11057964</v>
      </c>
      <c r="D26" s="179"/>
      <c r="E26" s="183">
        <f>SUM(C26:D26)</f>
        <v>11057964</v>
      </c>
      <c r="F26" s="183">
        <v>11057964</v>
      </c>
    </row>
    <row r="27" spans="1:6" ht="47.25">
      <c r="A27" s="8">
        <v>18</v>
      </c>
      <c r="B27" s="152" t="s">
        <v>2246</v>
      </c>
      <c r="C27" s="181">
        <v>164000</v>
      </c>
      <c r="D27" s="179">
        <v>280000</v>
      </c>
      <c r="E27" s="183">
        <f>SUM(C27:D27)</f>
        <v>444000</v>
      </c>
      <c r="F27" s="183">
        <v>444000</v>
      </c>
    </row>
    <row r="28" spans="1:6" ht="31.5">
      <c r="A28" s="8">
        <v>19</v>
      </c>
      <c r="B28" s="270" t="s">
        <v>2273</v>
      </c>
      <c r="C28" s="181"/>
      <c r="D28" s="179"/>
      <c r="E28" s="271">
        <v>5872617</v>
      </c>
      <c r="F28" s="271">
        <v>1029145</v>
      </c>
    </row>
    <row r="29" spans="1:6" ht="47.25">
      <c r="A29" s="8">
        <v>20</v>
      </c>
      <c r="B29" s="270" t="s">
        <v>2274</v>
      </c>
      <c r="C29" s="181"/>
      <c r="D29" s="179"/>
      <c r="E29" s="271">
        <v>6569583</v>
      </c>
      <c r="F29" s="271">
        <v>6568725</v>
      </c>
    </row>
    <row r="30" spans="1:6" ht="63">
      <c r="A30" s="8">
        <v>21</v>
      </c>
      <c r="B30" s="270" t="s">
        <v>2275</v>
      </c>
      <c r="C30" s="181"/>
      <c r="D30" s="179"/>
      <c r="E30" s="271">
        <v>986447</v>
      </c>
      <c r="F30" s="271">
        <v>488461</v>
      </c>
    </row>
    <row r="31" spans="1:6" ht="15.75">
      <c r="A31" s="8"/>
      <c r="B31" s="256" t="s">
        <v>1099</v>
      </c>
      <c r="C31" s="257">
        <v>139295326</v>
      </c>
      <c r="D31" s="258">
        <f>SUM(D10:D27)</f>
        <v>180000</v>
      </c>
      <c r="E31" s="258">
        <f>SUM(E10:E30)</f>
        <v>160403663</v>
      </c>
      <c r="F31" s="258">
        <f>SUM(F10:F30)</f>
        <v>135845624</v>
      </c>
    </row>
  </sheetData>
  <mergeCells count="13">
    <mergeCell ref="F8:F9"/>
    <mergeCell ref="A1:F1"/>
    <mergeCell ref="A2:F2"/>
    <mergeCell ref="A3:F3"/>
    <mergeCell ref="A4:F4"/>
    <mergeCell ref="A6:F6"/>
    <mergeCell ref="E5:F5"/>
    <mergeCell ref="E7:F7"/>
    <mergeCell ref="A8:A9"/>
    <mergeCell ref="B8:B9"/>
    <mergeCell ref="C8:C9"/>
    <mergeCell ref="D8:D9"/>
    <mergeCell ref="E8:E9"/>
  </mergeCells>
  <pageMargins left="0.70866141732283472" right="0.70866141732283472" top="0.74803149606299213" bottom="0.74803149606299213" header="0.31496062992125984" footer="0.31496062992125984"/>
  <pageSetup paperSize="9" scale="120" orientation="portrait" r:id="rId1"/>
  <headerFooter>
    <oddFooter>&amp;C&amp;P</oddFooter>
  </headerFooter>
</worksheet>
</file>

<file path=xl/worksheets/sheet15.xml><?xml version="1.0" encoding="utf-8"?>
<worksheet xmlns="http://schemas.openxmlformats.org/spreadsheetml/2006/main" xmlns:r="http://schemas.openxmlformats.org/officeDocument/2006/relationships">
  <sheetPr codeName="Лист15"/>
  <dimension ref="A1:D16"/>
  <sheetViews>
    <sheetView showGridLines="0" view="pageBreakPreview" topLeftCell="A10" zoomScale="115" zoomScaleNormal="100" zoomScaleSheetLayoutView="115" workbookViewId="0">
      <selection activeCell="F23" sqref="F23"/>
    </sheetView>
  </sheetViews>
  <sheetFormatPr defaultColWidth="9.140625" defaultRowHeight="12.75" outlineLevelCol="1"/>
  <cols>
    <col min="1" max="1" width="17" style="115" customWidth="1"/>
    <col min="2" max="2" width="41.5703125" style="115" customWidth="1"/>
    <col min="3" max="3" width="15.42578125" style="115" hidden="1" customWidth="1" outlineLevel="1"/>
    <col min="4" max="4" width="15" style="115" customWidth="1" collapsed="1"/>
    <col min="5" max="16384" width="9.140625" style="115"/>
  </cols>
  <sheetData>
    <row r="1" spans="1:4" ht="15.75">
      <c r="A1" s="343" t="s">
        <v>2303</v>
      </c>
      <c r="B1" s="343"/>
      <c r="C1" s="343"/>
      <c r="D1" s="343"/>
    </row>
    <row r="2" spans="1:4" ht="15.75">
      <c r="A2" s="343" t="s">
        <v>1052</v>
      </c>
      <c r="B2" s="343"/>
      <c r="C2" s="343"/>
      <c r="D2" s="343"/>
    </row>
    <row r="3" spans="1:4" ht="15.75">
      <c r="A3" s="343" t="s">
        <v>705</v>
      </c>
      <c r="B3" s="343"/>
      <c r="C3" s="343"/>
      <c r="D3" s="343"/>
    </row>
    <row r="4" spans="1:4" ht="15.75">
      <c r="A4" s="343" t="s">
        <v>1934</v>
      </c>
      <c r="B4" s="343"/>
      <c r="C4" s="343"/>
      <c r="D4" s="343"/>
    </row>
    <row r="5" spans="1:4" ht="15.75">
      <c r="A5" s="170"/>
      <c r="B5" s="349"/>
      <c r="C5" s="349"/>
      <c r="D5" s="349"/>
    </row>
    <row r="6" spans="1:4" ht="15.75" customHeight="1">
      <c r="A6" s="397" t="s">
        <v>2312</v>
      </c>
      <c r="B6" s="397"/>
      <c r="C6" s="397"/>
      <c r="D6" s="397"/>
    </row>
    <row r="7" spans="1:4" ht="16.5" thickBot="1">
      <c r="A7" s="143"/>
      <c r="B7" s="143"/>
      <c r="C7" s="431"/>
      <c r="D7" s="431"/>
    </row>
    <row r="8" spans="1:4" ht="63.75" thickBot="1">
      <c r="A8" s="260" t="s">
        <v>1937</v>
      </c>
      <c r="B8" s="260" t="s">
        <v>952</v>
      </c>
      <c r="C8" s="284" t="s">
        <v>2288</v>
      </c>
      <c r="D8" s="273" t="s">
        <v>2276</v>
      </c>
    </row>
    <row r="9" spans="1:4" ht="32.25" thickBot="1">
      <c r="A9" s="260">
        <v>953</v>
      </c>
      <c r="B9" s="119" t="s">
        <v>1018</v>
      </c>
      <c r="C9" s="120">
        <f>C10</f>
        <v>760621353</v>
      </c>
      <c r="D9" s="120">
        <f>D10</f>
        <v>712114000</v>
      </c>
    </row>
    <row r="10" spans="1:4" ht="79.5" thickBot="1">
      <c r="A10" s="121"/>
      <c r="B10" s="139" t="s">
        <v>2053</v>
      </c>
      <c r="C10" s="122">
        <f>733779290+33740581+76000+72300+873+1000000+422775+2281278-2722728-86000-8143016+200000</f>
        <v>760621353</v>
      </c>
      <c r="D10" s="122">
        <v>712114000</v>
      </c>
    </row>
    <row r="11" spans="1:4" ht="32.25" thickBot="1">
      <c r="A11" s="259">
        <v>954</v>
      </c>
      <c r="B11" s="123" t="s">
        <v>1156</v>
      </c>
      <c r="C11" s="124">
        <f>C12</f>
        <v>253699226</v>
      </c>
      <c r="D11" s="124">
        <f>D12</f>
        <v>250312593</v>
      </c>
    </row>
    <row r="12" spans="1:4" ht="63.75" thickBot="1">
      <c r="A12" s="125"/>
      <c r="B12" s="126" t="s">
        <v>2054</v>
      </c>
      <c r="C12" s="127">
        <f>5441200+250641233+10047+150000+35478+1280000+1280000-400000-80000-4581913+109219-2288000+3179142-1060180-17000</f>
        <v>253699226</v>
      </c>
      <c r="D12" s="127">
        <v>250312593</v>
      </c>
    </row>
    <row r="13" spans="1:4" ht="48" thickBot="1">
      <c r="A13" s="128">
        <v>956</v>
      </c>
      <c r="B13" s="129" t="s">
        <v>1194</v>
      </c>
      <c r="C13" s="116">
        <f>C14+C15</f>
        <v>125312846</v>
      </c>
      <c r="D13" s="116">
        <f>D14+D15</f>
        <v>125887900</v>
      </c>
    </row>
    <row r="14" spans="1:4" ht="63.75" thickBot="1">
      <c r="A14" s="125"/>
      <c r="B14" s="126" t="s">
        <v>2055</v>
      </c>
      <c r="C14" s="127">
        <f>24489000-83300-700000-22300+77510900+4539800+5055000-893639-2527+700000+350000+409413+146644-376322+234000</f>
        <v>111356669</v>
      </c>
      <c r="D14" s="127">
        <v>110606700</v>
      </c>
    </row>
    <row r="15" spans="1:4" ht="32.25" thickBot="1">
      <c r="A15" s="128"/>
      <c r="B15" s="126" t="s">
        <v>2052</v>
      </c>
      <c r="C15" s="127">
        <f>13960603-4426</f>
        <v>13956177</v>
      </c>
      <c r="D15" s="127">
        <v>15281200</v>
      </c>
    </row>
    <row r="16" spans="1:4" ht="16.5" thickBot="1">
      <c r="A16" s="429" t="s">
        <v>1099</v>
      </c>
      <c r="B16" s="430"/>
      <c r="C16" s="116">
        <f>C13+C11+C9</f>
        <v>1139633425</v>
      </c>
      <c r="D16" s="116">
        <f>D13+D11+D9</f>
        <v>1088314493</v>
      </c>
    </row>
  </sheetData>
  <mergeCells count="8">
    <mergeCell ref="A16:B16"/>
    <mergeCell ref="A1:D1"/>
    <mergeCell ref="A2:D2"/>
    <mergeCell ref="A3:D3"/>
    <mergeCell ref="A4:D4"/>
    <mergeCell ref="A6:D6"/>
    <mergeCell ref="B5:D5"/>
    <mergeCell ref="C7:D7"/>
  </mergeCells>
  <pageMargins left="0.7" right="0.7" top="0.75" bottom="0.75" header="0.3" footer="0.3"/>
  <pageSetup paperSize="9" orientation="portrait" r:id="rId1"/>
  <headerFooter>
    <oddFooter>&amp;C&amp;P</oddFooter>
  </headerFooter>
</worksheet>
</file>

<file path=xl/worksheets/sheet16.xml><?xml version="1.0" encoding="utf-8"?>
<worksheet xmlns="http://schemas.openxmlformats.org/spreadsheetml/2006/main" xmlns:r="http://schemas.openxmlformats.org/officeDocument/2006/relationships">
  <dimension ref="A1:C19"/>
  <sheetViews>
    <sheetView workbookViewId="0">
      <selection activeCell="H8" sqref="H8"/>
    </sheetView>
  </sheetViews>
  <sheetFormatPr defaultColWidth="9.140625" defaultRowHeight="12.75"/>
  <cols>
    <col min="1" max="1" width="28.140625" style="322" customWidth="1"/>
    <col min="2" max="2" width="22.85546875" style="322" customWidth="1"/>
    <col min="3" max="3" width="35.42578125" style="322" customWidth="1"/>
    <col min="4" max="16384" width="9.140625" style="322"/>
  </cols>
  <sheetData>
    <row r="1" spans="1:3" ht="110.25" customHeight="1">
      <c r="A1" s="434" t="s">
        <v>2337</v>
      </c>
      <c r="B1" s="434"/>
      <c r="C1" s="434"/>
    </row>
    <row r="2" spans="1:3" ht="47.25">
      <c r="A2" s="323"/>
      <c r="B2" s="324" t="s">
        <v>2322</v>
      </c>
      <c r="C2" s="324" t="s">
        <v>2338</v>
      </c>
    </row>
    <row r="3" spans="1:3" ht="47.25">
      <c r="A3" s="323" t="s">
        <v>2323</v>
      </c>
      <c r="B3" s="323">
        <v>160</v>
      </c>
      <c r="C3" s="323">
        <v>49801000</v>
      </c>
    </row>
    <row r="4" spans="1:3" ht="47.25">
      <c r="A4" s="323" t="s">
        <v>2324</v>
      </c>
      <c r="B4" s="323">
        <v>2854</v>
      </c>
      <c r="C4" s="323">
        <v>465776413</v>
      </c>
    </row>
    <row r="5" spans="1:3" ht="0.75" customHeight="1">
      <c r="A5" s="1"/>
      <c r="B5" s="1"/>
      <c r="C5" s="1"/>
    </row>
    <row r="6" spans="1:3" ht="63.75" customHeight="1">
      <c r="A6" s="435" t="s">
        <v>2340</v>
      </c>
      <c r="B6" s="435"/>
      <c r="C6" s="435"/>
    </row>
    <row r="7" spans="1:3" ht="15.75">
      <c r="A7" s="436"/>
      <c r="B7" s="437"/>
      <c r="C7" s="324" t="s">
        <v>2339</v>
      </c>
    </row>
    <row r="8" spans="1:3" ht="15.75">
      <c r="A8" s="436" t="s">
        <v>2325</v>
      </c>
      <c r="B8" s="437"/>
      <c r="C8" s="323">
        <v>3185093</v>
      </c>
    </row>
    <row r="9" spans="1:3" ht="15.75">
      <c r="A9" s="432" t="s">
        <v>2326</v>
      </c>
      <c r="B9" s="433"/>
      <c r="C9" s="323"/>
    </row>
    <row r="10" spans="1:3" ht="31.5" customHeight="1">
      <c r="A10" s="432" t="s">
        <v>2327</v>
      </c>
      <c r="B10" s="433"/>
      <c r="C10" s="323">
        <v>350000</v>
      </c>
    </row>
    <row r="11" spans="1:3" ht="48" customHeight="1">
      <c r="A11" s="432" t="s">
        <v>2328</v>
      </c>
      <c r="B11" s="433"/>
      <c r="C11" s="323">
        <v>323222</v>
      </c>
    </row>
    <row r="12" spans="1:3" ht="30" customHeight="1">
      <c r="A12" s="432" t="s">
        <v>2329</v>
      </c>
      <c r="B12" s="433"/>
      <c r="C12" s="323">
        <v>45107</v>
      </c>
    </row>
    <row r="13" spans="1:3" ht="32.25" customHeight="1">
      <c r="A13" s="432" t="s">
        <v>2330</v>
      </c>
      <c r="B13" s="433"/>
      <c r="C13" s="323">
        <v>84554</v>
      </c>
    </row>
    <row r="14" spans="1:3" ht="33.75" customHeight="1">
      <c r="A14" s="432" t="s">
        <v>2331</v>
      </c>
      <c r="B14" s="433"/>
      <c r="C14" s="323">
        <v>60096</v>
      </c>
    </row>
    <row r="15" spans="1:3" ht="64.5" customHeight="1">
      <c r="A15" s="432" t="s">
        <v>2336</v>
      </c>
      <c r="B15" s="433"/>
      <c r="C15" s="323">
        <v>139855</v>
      </c>
    </row>
    <row r="16" spans="1:3" ht="49.5" customHeight="1">
      <c r="A16" s="432" t="s">
        <v>2332</v>
      </c>
      <c r="B16" s="433"/>
      <c r="C16" s="323">
        <v>1727815</v>
      </c>
    </row>
    <row r="17" spans="1:3" ht="48" customHeight="1">
      <c r="A17" s="432" t="s">
        <v>2333</v>
      </c>
      <c r="B17" s="433"/>
      <c r="C17" s="323">
        <v>99897</v>
      </c>
    </row>
    <row r="18" spans="1:3" ht="38.25" customHeight="1">
      <c r="A18" s="438" t="s">
        <v>2334</v>
      </c>
      <c r="B18" s="439"/>
      <c r="C18" s="323">
        <v>52945</v>
      </c>
    </row>
    <row r="19" spans="1:3" ht="18" customHeight="1">
      <c r="A19" s="438" t="s">
        <v>2335</v>
      </c>
      <c r="B19" s="439"/>
      <c r="C19" s="323">
        <v>301602</v>
      </c>
    </row>
  </sheetData>
  <mergeCells count="15">
    <mergeCell ref="A17:B17"/>
    <mergeCell ref="A18:B18"/>
    <mergeCell ref="A19:B19"/>
    <mergeCell ref="A11:B11"/>
    <mergeCell ref="A12:B12"/>
    <mergeCell ref="A13:B13"/>
    <mergeCell ref="A14:B14"/>
    <mergeCell ref="A15:B15"/>
    <mergeCell ref="A16:B16"/>
    <mergeCell ref="A10:B10"/>
    <mergeCell ref="A1:C1"/>
    <mergeCell ref="A6:C6"/>
    <mergeCell ref="A7:B7"/>
    <mergeCell ref="A8:B8"/>
    <mergeCell ref="A9:B9"/>
  </mergeCells>
  <pageMargins left="0.70866141732283472" right="0.70866141732283472" top="0.74803149606299213" bottom="0.74803149606299213" header="0.31496062992125984" footer="0.31496062992125984"/>
  <pageSetup paperSize="9" scale="95" orientation="portrait" r:id="rId1"/>
</worksheet>
</file>

<file path=xl/worksheets/sheet2.xml><?xml version="1.0" encoding="utf-8"?>
<worksheet xmlns="http://schemas.openxmlformats.org/spreadsheetml/2006/main" xmlns:r="http://schemas.openxmlformats.org/officeDocument/2006/relationships">
  <sheetPr codeName="Лист3">
    <pageSetUpPr fitToPage="1"/>
  </sheetPr>
  <dimension ref="A1:D121"/>
  <sheetViews>
    <sheetView showGridLines="0" view="pageBreakPreview" topLeftCell="A19" zoomScaleSheetLayoutView="100" workbookViewId="0">
      <selection activeCell="D84" sqref="D84"/>
    </sheetView>
  </sheetViews>
  <sheetFormatPr defaultColWidth="11.85546875" defaultRowHeight="15.75" outlineLevelCol="1"/>
  <cols>
    <col min="1" max="1" width="10.7109375" style="14" customWidth="1"/>
    <col min="2" max="2" width="62.140625" style="10" customWidth="1"/>
    <col min="3" max="3" width="17" style="4" hidden="1" customWidth="1" outlineLevel="1"/>
    <col min="4" max="4" width="15.42578125" style="4" customWidth="1" collapsed="1"/>
    <col min="5" max="16384" width="11.85546875" style="4"/>
  </cols>
  <sheetData>
    <row r="1" spans="1:4" s="10" customFormat="1" ht="16.5" customHeight="1">
      <c r="A1" s="330" t="s">
        <v>5</v>
      </c>
      <c r="B1" s="330"/>
      <c r="C1" s="330"/>
      <c r="D1" s="330"/>
    </row>
    <row r="2" spans="1:4" s="10" customFormat="1" ht="16.5" customHeight="1">
      <c r="A2" s="330" t="s">
        <v>1052</v>
      </c>
      <c r="B2" s="330"/>
      <c r="C2" s="330"/>
      <c r="D2" s="330"/>
    </row>
    <row r="3" spans="1:4" s="10" customFormat="1" ht="15" customHeight="1">
      <c r="A3" s="330" t="s">
        <v>705</v>
      </c>
      <c r="B3" s="330"/>
      <c r="C3" s="330"/>
      <c r="D3" s="330"/>
    </row>
    <row r="4" spans="1:4" s="10" customFormat="1" ht="15" customHeight="1">
      <c r="A4" s="330" t="s">
        <v>1213</v>
      </c>
      <c r="B4" s="330"/>
      <c r="C4" s="330"/>
      <c r="D4" s="330"/>
    </row>
    <row r="5" spans="1:4" s="10" customFormat="1">
      <c r="A5" s="11"/>
      <c r="B5" s="9"/>
      <c r="C5" s="9"/>
    </row>
    <row r="6" spans="1:4" s="10" customFormat="1" ht="58.5" customHeight="1">
      <c r="A6" s="335" t="s">
        <v>2278</v>
      </c>
      <c r="B6" s="335"/>
      <c r="C6" s="335"/>
      <c r="D6" s="335"/>
    </row>
    <row r="7" spans="1:4" s="10" customFormat="1" ht="16.5" thickBot="1">
      <c r="A7" s="12"/>
    </row>
    <row r="8" spans="1:4" s="13" customFormat="1" ht="36" customHeight="1" thickBot="1">
      <c r="A8" s="31" t="s">
        <v>951</v>
      </c>
      <c r="B8" s="32" t="s">
        <v>952</v>
      </c>
      <c r="C8" s="32" t="s">
        <v>2288</v>
      </c>
      <c r="D8" s="67" t="s">
        <v>2276</v>
      </c>
    </row>
    <row r="9" spans="1:4" s="5" customFormat="1" ht="16.5" thickBot="1">
      <c r="A9" s="89">
        <v>100</v>
      </c>
      <c r="B9" s="90" t="s">
        <v>430</v>
      </c>
      <c r="C9" s="66">
        <f ca="1">SUM(C10:C21)</f>
        <v>73932195</v>
      </c>
      <c r="D9" s="66">
        <f t="shared" ref="D9" ca="1" si="0">SUM(D10:D21)</f>
        <v>72894174</v>
      </c>
    </row>
    <row r="10" spans="1:4" s="5" customFormat="1" hidden="1">
      <c r="A10" s="87">
        <v>101</v>
      </c>
      <c r="B10" s="88" t="s">
        <v>768</v>
      </c>
      <c r="C10" s="98">
        <f ca="1">SUMIF(Пр5!C9:C845,101,Пр5!F9:F844)</f>
        <v>0</v>
      </c>
      <c r="D10" s="98">
        <f ca="1">SUMIF(Пр5!C9:C845,101,Пр5!G9:G844)</f>
        <v>0</v>
      </c>
    </row>
    <row r="11" spans="1:4" s="5" customFormat="1" ht="31.5">
      <c r="A11" s="85">
        <v>102</v>
      </c>
      <c r="B11" s="8" t="s">
        <v>738</v>
      </c>
      <c r="C11" s="99">
        <f ca="1">SUMIF(Пр5!C9:C845,102,Пр5!F9:F844)</f>
        <v>1342842</v>
      </c>
      <c r="D11" s="99">
        <f ca="1">SUMIF(Пр5!C9:C845,102,Пр5!G9:G844)</f>
        <v>1342840</v>
      </c>
    </row>
    <row r="12" spans="1:4" s="5" customFormat="1" ht="47.25" hidden="1">
      <c r="A12" s="85">
        <v>103</v>
      </c>
      <c r="B12" s="8" t="s">
        <v>649</v>
      </c>
      <c r="C12" s="99">
        <f ca="1">SUMIF(Пр5!C10:C846,103,Пр5!F10:F845)</f>
        <v>0</v>
      </c>
      <c r="D12" s="99">
        <f ca="1">SUMIF(Пр5!C10:C846,103,Пр5!G10:G845)</f>
        <v>0</v>
      </c>
    </row>
    <row r="13" spans="1:4" ht="47.25">
      <c r="A13" s="85">
        <v>104</v>
      </c>
      <c r="B13" s="8" t="s">
        <v>334</v>
      </c>
      <c r="C13" s="99">
        <f ca="1">SUMIF(Пр5!C9:C845,104,Пр5!F9:F844)</f>
        <v>28575415</v>
      </c>
      <c r="D13" s="99">
        <f ca="1">SUMIF(Пр5!C9:C845,104,Пр5!G9:G844)</f>
        <v>28441625</v>
      </c>
    </row>
    <row r="14" spans="1:4" ht="47.25">
      <c r="A14" s="85">
        <v>106</v>
      </c>
      <c r="B14" s="8" t="s">
        <v>40</v>
      </c>
      <c r="C14" s="99">
        <f ca="1">SUMIF(Пр5!C9:C845,106,Пр5!F9:F844)</f>
        <v>15173172</v>
      </c>
      <c r="D14" s="99">
        <f ca="1">SUMIF(Пр5!C9:C845,106,Пр5!G9:G844)</f>
        <v>15028153</v>
      </c>
    </row>
    <row r="15" spans="1:4">
      <c r="A15" s="85">
        <v>107</v>
      </c>
      <c r="B15" s="8" t="s">
        <v>50</v>
      </c>
      <c r="C15" s="99">
        <f ca="1">SUMIF(Пр5!C9:C845,107,Пр5!F9:F844)</f>
        <v>586688</v>
      </c>
      <c r="D15" s="99">
        <f ca="1">SUMIF(Пр5!C9:C845,107,Пр5!G9:G844)</f>
        <v>586688</v>
      </c>
    </row>
    <row r="16" spans="1:4" s="5" customFormat="1" ht="31.5" hidden="1">
      <c r="A16" s="85">
        <v>108</v>
      </c>
      <c r="B16" s="8" t="s">
        <v>1463</v>
      </c>
      <c r="C16" s="99">
        <f ca="1">SUMIF(Пр5!C9:C845,108,Пр5!F9:F844)</f>
        <v>0</v>
      </c>
      <c r="D16" s="99">
        <f ca="1">SUMIF(Пр5!C9:C845,108,Пр5!G9:G844)</f>
        <v>0</v>
      </c>
    </row>
    <row r="17" spans="1:4" hidden="1">
      <c r="A17" s="85">
        <v>109</v>
      </c>
      <c r="B17" s="8" t="s">
        <v>829</v>
      </c>
      <c r="C17" s="99">
        <f ca="1">SUMIF(Пр5!C9:C845,109,Пр5!F9:F844)</f>
        <v>0</v>
      </c>
      <c r="D17" s="99">
        <f ca="1">SUMIF(Пр5!C9:C845,109,Пр5!G9:G844)</f>
        <v>0</v>
      </c>
    </row>
    <row r="18" spans="1:4" hidden="1">
      <c r="A18" s="85">
        <v>110</v>
      </c>
      <c r="B18" s="8" t="s">
        <v>830</v>
      </c>
      <c r="C18" s="99">
        <f ca="1">SUMIF(Пр5!C9:C845,110,Пр5!F9:F844)</f>
        <v>0</v>
      </c>
      <c r="D18" s="99">
        <f ca="1">SUMIF(Пр5!C9:C845,110,Пр5!G9:G844)</f>
        <v>0</v>
      </c>
    </row>
    <row r="19" spans="1:4" s="5" customFormat="1">
      <c r="A19" s="85">
        <v>111</v>
      </c>
      <c r="B19" s="8" t="s">
        <v>825</v>
      </c>
      <c r="C19" s="99">
        <f ca="1">SUMIF(Пр5!C9:C845,111,Пр5!F9:F844)</f>
        <v>3510000</v>
      </c>
      <c r="D19" s="99">
        <f ca="1">SUMIF(Пр5!C9:C845,111,Пр5!G9:G844)</f>
        <v>3185093</v>
      </c>
    </row>
    <row r="20" spans="1:4" ht="31.5" hidden="1">
      <c r="A20" s="85">
        <v>112</v>
      </c>
      <c r="B20" s="8" t="s">
        <v>1453</v>
      </c>
      <c r="C20" s="99">
        <f ca="1">SUMIF(Пр5!C9:C845,112,Пр5!F9:F844)</f>
        <v>0</v>
      </c>
      <c r="D20" s="99">
        <f ca="1">SUMIF(Пр5!C9:C845,112,Пр5!G9:G844)</f>
        <v>0</v>
      </c>
    </row>
    <row r="21" spans="1:4" ht="16.5" thickBot="1">
      <c r="A21" s="91">
        <v>113</v>
      </c>
      <c r="B21" s="92" t="s">
        <v>826</v>
      </c>
      <c r="C21" s="100">
        <f ca="1">SUMIF(Пр5!C9:C845,113,Пр5!F9:F844)</f>
        <v>24744078</v>
      </c>
      <c r="D21" s="100">
        <f ca="1">SUMIF(Пр5!C9:C845,113,Пр5!G9:G844)</f>
        <v>24309775</v>
      </c>
    </row>
    <row r="22" spans="1:4" ht="16.5" thickBot="1">
      <c r="A22" s="89">
        <v>200</v>
      </c>
      <c r="B22" s="94" t="s">
        <v>41</v>
      </c>
      <c r="C22" s="66">
        <f ca="1">SUM(C23:C31)</f>
        <v>675000</v>
      </c>
      <c r="D22" s="66">
        <f ca="1">SUM(D23:D31)</f>
        <v>675000</v>
      </c>
    </row>
    <row r="23" spans="1:4" hidden="1">
      <c r="A23" s="87">
        <v>201</v>
      </c>
      <c r="B23" s="93" t="s">
        <v>1072</v>
      </c>
      <c r="C23" s="98">
        <f ca="1">SUMIF(Пр5!C9:C845,201,Пр5!F9:F844)</f>
        <v>0</v>
      </c>
      <c r="D23" s="98">
        <f ca="1">SUMIF(Пр5!C9:C845,201,Пр5!G9:G844)</f>
        <v>0</v>
      </c>
    </row>
    <row r="24" spans="1:4" s="5" customFormat="1" ht="31.5" hidden="1">
      <c r="A24" s="85">
        <v>202</v>
      </c>
      <c r="B24" s="8" t="s">
        <v>703</v>
      </c>
      <c r="C24" s="99">
        <f ca="1">SUMIF(Пр5!C9:C845,202,Пр5!F9:F844)</f>
        <v>0</v>
      </c>
      <c r="D24" s="99">
        <f ca="1">SUMIF(Пр5!C9:C845,202,Пр5!G9:G844)</f>
        <v>0</v>
      </c>
    </row>
    <row r="25" spans="1:4" s="5" customFormat="1" ht="16.5" thickBot="1">
      <c r="A25" s="85">
        <v>203</v>
      </c>
      <c r="B25" s="8" t="s">
        <v>127</v>
      </c>
      <c r="C25" s="99">
        <f ca="1">SUMIF(Пр5!C9:C845,203,Пр5!F9:F844)</f>
        <v>675000</v>
      </c>
      <c r="D25" s="99">
        <f ca="1">SUMIF(Пр5!C9:C845,203,Пр5!G9:G844)</f>
        <v>675000</v>
      </c>
    </row>
    <row r="26" spans="1:4" ht="16.5" hidden="1" thickBot="1">
      <c r="A26" s="85">
        <v>204</v>
      </c>
      <c r="B26" s="8" t="s">
        <v>228</v>
      </c>
      <c r="C26" s="99">
        <f ca="1">SUMIF(Пр5!C9:C845,204,Пр5!F9:F844)</f>
        <v>0</v>
      </c>
      <c r="D26" s="99">
        <f ca="1">SUMIF(Пр5!C9:C845,204,Пр5!G9:G844)</f>
        <v>0</v>
      </c>
    </row>
    <row r="27" spans="1:4" ht="32.25" hidden="1" thickBot="1">
      <c r="A27" s="85">
        <v>205</v>
      </c>
      <c r="B27" s="8" t="s">
        <v>787</v>
      </c>
      <c r="C27" s="99">
        <f ca="1">SUMIF(Пр5!C9:C845,205,Пр5!F9:F844)</f>
        <v>0</v>
      </c>
      <c r="D27" s="99">
        <f ca="1">SUMIF(Пр5!C9:C845,205,Пр5!G9:G844)</f>
        <v>0</v>
      </c>
    </row>
    <row r="28" spans="1:4" ht="16.5" hidden="1" thickBot="1">
      <c r="A28" s="85">
        <v>206</v>
      </c>
      <c r="B28" s="8" t="s">
        <v>1358</v>
      </c>
      <c r="C28" s="99">
        <f ca="1">SUMIF(Пр5!C9:C845,206,Пр5!F9:F844)</f>
        <v>0</v>
      </c>
      <c r="D28" s="99">
        <f ca="1">SUMIF(Пр5!C9:C845,206,Пр5!G9:G844)</f>
        <v>0</v>
      </c>
    </row>
    <row r="29" spans="1:4" s="5" customFormat="1" ht="32.25" hidden="1" thickBot="1">
      <c r="A29" s="85">
        <v>207</v>
      </c>
      <c r="B29" s="8" t="s">
        <v>910</v>
      </c>
      <c r="C29" s="99">
        <f ca="1">SUMIF(Пр5!C9:C845,207,Пр5!F9:F844)</f>
        <v>0</v>
      </c>
      <c r="D29" s="99">
        <f ca="1">SUMIF(Пр5!C9:C845,207,Пр5!G9:G844)</f>
        <v>0</v>
      </c>
    </row>
    <row r="30" spans="1:4" ht="32.25" hidden="1" thickBot="1">
      <c r="A30" s="85">
        <v>208</v>
      </c>
      <c r="B30" s="8" t="s">
        <v>326</v>
      </c>
      <c r="C30" s="99">
        <f ca="1">SUMIF(Пр5!C9:C845,208,Пр5!F9:F844)</f>
        <v>0</v>
      </c>
      <c r="D30" s="99">
        <f ca="1">SUMIF(Пр5!C9:C845,208,Пр5!G9:G844)</f>
        <v>0</v>
      </c>
    </row>
    <row r="31" spans="1:4" ht="16.5" hidden="1" thickBot="1">
      <c r="A31" s="91">
        <v>209</v>
      </c>
      <c r="B31" s="92" t="s">
        <v>327</v>
      </c>
      <c r="C31" s="100">
        <f ca="1">SUMIF(Пр5!C9:C845,209,Пр5!F9:F844)</f>
        <v>0</v>
      </c>
      <c r="D31" s="100">
        <f ca="1">SUMIF(Пр5!C9:C845,209,Пр5!G9:G844)</f>
        <v>0</v>
      </c>
    </row>
    <row r="32" spans="1:4" ht="32.25" thickBot="1">
      <c r="A32" s="89">
        <v>300</v>
      </c>
      <c r="B32" s="94" t="s">
        <v>1</v>
      </c>
      <c r="C32" s="96">
        <f ca="1">SUM(C33:C44)</f>
        <v>2810610</v>
      </c>
      <c r="D32" s="96">
        <f ca="1">SUM(D33:D44)</f>
        <v>2810428</v>
      </c>
    </row>
    <row r="33" spans="1:4" hidden="1">
      <c r="A33" s="85">
        <v>303</v>
      </c>
      <c r="B33" s="8" t="s">
        <v>329</v>
      </c>
      <c r="C33" s="99">
        <f ca="1">SUMIF(Пр5!C9:C845,303,Пр5!F9:F844)</f>
        <v>0</v>
      </c>
      <c r="D33" s="99">
        <f ca="1">SUMIF(Пр5!C9:C845,303,Пр5!G9:G844)</f>
        <v>0</v>
      </c>
    </row>
    <row r="34" spans="1:4" s="5" customFormat="1">
      <c r="A34" s="85">
        <v>304</v>
      </c>
      <c r="B34" s="8" t="s">
        <v>131</v>
      </c>
      <c r="C34" s="99">
        <f ca="1">SUMIF(Пр5!C9:C845,304,Пр5!F9:F844)</f>
        <v>2683360</v>
      </c>
      <c r="D34" s="99">
        <f ca="1">SUMIF(Пр5!C9:C845,304,Пр5!G9:G844)</f>
        <v>2683233</v>
      </c>
    </row>
    <row r="35" spans="1:4" hidden="1">
      <c r="A35" s="85">
        <v>305</v>
      </c>
      <c r="B35" s="8" t="s">
        <v>1477</v>
      </c>
      <c r="C35" s="99">
        <f ca="1">SUMIF(Пр5!C9:C845,305,Пр5!F9:F844)</f>
        <v>0</v>
      </c>
      <c r="D35" s="99">
        <f ca="1">SUMIF(Пр5!C9:C845,305,Пр5!G9:G844)</f>
        <v>0</v>
      </c>
    </row>
    <row r="36" spans="1:4" hidden="1">
      <c r="A36" s="85">
        <v>306</v>
      </c>
      <c r="B36" s="8" t="s">
        <v>1546</v>
      </c>
      <c r="C36" s="99">
        <f ca="1">SUMIF(Пр5!C9:C845,306,Пр5!F9:F844)</f>
        <v>0</v>
      </c>
      <c r="D36" s="99">
        <f ca="1">SUMIF(Пр5!C9:C845,306,Пр5!G9:G844)</f>
        <v>0</v>
      </c>
    </row>
    <row r="37" spans="1:4" hidden="1">
      <c r="A37" s="85">
        <v>307</v>
      </c>
      <c r="B37" s="8" t="s">
        <v>1547</v>
      </c>
      <c r="C37" s="99">
        <f ca="1">SUMIF(Пр5!C9:C845,307,Пр5!F9:F844)</f>
        <v>0</v>
      </c>
      <c r="D37" s="99">
        <f ca="1">SUMIF(Пр5!C9:C845,307,Пр5!G9:G844)</f>
        <v>0</v>
      </c>
    </row>
    <row r="38" spans="1:4" s="5" customFormat="1" ht="31.5" hidden="1">
      <c r="A38" s="85">
        <v>308</v>
      </c>
      <c r="B38" s="8" t="s">
        <v>1450</v>
      </c>
      <c r="C38" s="99">
        <f ca="1">SUMIF(Пр5!C9:C845,308,Пр5!F9:F844)</f>
        <v>0</v>
      </c>
      <c r="D38" s="99">
        <f ca="1">SUMIF(Пр5!C9:C845,308,Пр5!G9:G844)</f>
        <v>0</v>
      </c>
    </row>
    <row r="39" spans="1:4" ht="48" thickBot="1">
      <c r="A39" s="85">
        <v>309</v>
      </c>
      <c r="B39" s="8" t="s">
        <v>376</v>
      </c>
      <c r="C39" s="99">
        <f ca="1">SUMIF(Пр5!C9:C845,309,Пр5!F9:F844)</f>
        <v>127250</v>
      </c>
      <c r="D39" s="99">
        <f ca="1">SUMIF(Пр5!C9:C845,309,Пр5!G9:G844)</f>
        <v>127195</v>
      </c>
    </row>
    <row r="40" spans="1:4" ht="16.5" hidden="1" thickBot="1">
      <c r="A40" s="85">
        <v>310</v>
      </c>
      <c r="B40" s="8" t="s">
        <v>377</v>
      </c>
      <c r="C40" s="99">
        <f ca="1">SUMIF(Пр5!C9:C845,310,Пр5!F9:F844)</f>
        <v>0</v>
      </c>
      <c r="D40" s="99">
        <f ca="1">SUMIF(Пр5!C9:C845,310,Пр5!G9:G844)</f>
        <v>0</v>
      </c>
    </row>
    <row r="41" spans="1:4" ht="16.5" hidden="1" thickBot="1">
      <c r="A41" s="85">
        <v>311</v>
      </c>
      <c r="B41" s="8" t="s">
        <v>782</v>
      </c>
      <c r="C41" s="99">
        <f ca="1">SUMIF(Пр5!C9:C845,311,Пр5!F9:F844)</f>
        <v>0</v>
      </c>
      <c r="D41" s="99">
        <f ca="1">SUMIF(Пр5!C9:C845,311,Пр5!G9:G844)</f>
        <v>0</v>
      </c>
    </row>
    <row r="42" spans="1:4" ht="32.25" hidden="1" thickBot="1">
      <c r="A42" s="85">
        <v>312</v>
      </c>
      <c r="B42" s="8" t="s">
        <v>378</v>
      </c>
      <c r="C42" s="99">
        <f ca="1">SUMIF(Пр5!C9:C845,312,Пр5!F9:F844)</f>
        <v>0</v>
      </c>
      <c r="D42" s="99">
        <f ca="1">SUMIF(Пр5!C9:C845,312,Пр5!G9:G844)</f>
        <v>0</v>
      </c>
    </row>
    <row r="43" spans="1:4" ht="48" hidden="1" thickBot="1">
      <c r="A43" s="85">
        <v>313</v>
      </c>
      <c r="B43" s="8" t="s">
        <v>783</v>
      </c>
      <c r="C43" s="100">
        <f ca="1">SUMIF(Пр5!C9:C845,313,Пр5!F9:F844)</f>
        <v>0</v>
      </c>
      <c r="D43" s="100">
        <f ca="1">SUMIF(Пр5!C9:C845,313,Пр5!G9:G844)</f>
        <v>0</v>
      </c>
    </row>
    <row r="44" spans="1:4" ht="32.25" hidden="1" thickBot="1">
      <c r="A44" s="91">
        <v>314</v>
      </c>
      <c r="B44" s="92" t="s">
        <v>865</v>
      </c>
      <c r="C44" s="100">
        <f ca="1">SUMIF(Пр5!C9:C845,314,Пр5!F9:F844)</f>
        <v>0</v>
      </c>
      <c r="D44" s="100">
        <f ca="1">SUMIF(Пр5!C9:C845,314,Пр5!G9:G844)</f>
        <v>0</v>
      </c>
    </row>
    <row r="45" spans="1:4" ht="16.5" thickBot="1">
      <c r="A45" s="89">
        <v>400</v>
      </c>
      <c r="B45" s="94" t="s">
        <v>379</v>
      </c>
      <c r="C45" s="96">
        <f ca="1">SUM(C46:C57)</f>
        <v>118398838</v>
      </c>
      <c r="D45" s="96">
        <f ca="1">SUM(D46:D57)</f>
        <v>95330737</v>
      </c>
    </row>
    <row r="46" spans="1:4" hidden="1">
      <c r="A46" s="87">
        <v>401</v>
      </c>
      <c r="B46" s="113" t="s">
        <v>1593</v>
      </c>
      <c r="C46" s="100">
        <f ca="1">SUMIF(Пр5!C9:C845,401,Пр5!F9:F844)</f>
        <v>0</v>
      </c>
      <c r="D46" s="100">
        <f ca="1">SUMIF(Пр5!C9:C845,401,Пр5!G9:G844)</f>
        <v>0</v>
      </c>
    </row>
    <row r="47" spans="1:4">
      <c r="A47" s="85">
        <v>402</v>
      </c>
      <c r="B47" s="80" t="s">
        <v>217</v>
      </c>
      <c r="C47" s="15">
        <f ca="1">SUMIF(Пр5!C9:C845,402,Пр5!F9:F844)</f>
        <v>16368346</v>
      </c>
      <c r="D47" s="15">
        <f ca="1">SUMIF(Пр5!C9:C845,402,Пр5!G9:G844)</f>
        <v>9617380</v>
      </c>
    </row>
    <row r="48" spans="1:4" hidden="1">
      <c r="A48" s="85">
        <v>403</v>
      </c>
      <c r="B48" s="8" t="s">
        <v>1350</v>
      </c>
      <c r="C48" s="15">
        <f ca="1">SUMIF(Пр5!C9:C845,403,Пр5!F9:F844)</f>
        <v>0</v>
      </c>
      <c r="D48" s="15">
        <f ca="1">SUMIF(Пр5!C9:C845,403,Пр5!G9:G844)</f>
        <v>0</v>
      </c>
    </row>
    <row r="49" spans="1:4" hidden="1">
      <c r="A49" s="85">
        <v>404</v>
      </c>
      <c r="B49" s="8" t="s">
        <v>1351</v>
      </c>
      <c r="C49" s="15">
        <f ca="1">SUMIF(Пр5!C9:C845,404,Пр5!F9:F844)</f>
        <v>0</v>
      </c>
      <c r="D49" s="15">
        <f ca="1">SUMIF(Пр5!C9:C845,404,Пр5!G9:G844)</f>
        <v>0</v>
      </c>
    </row>
    <row r="50" spans="1:4">
      <c r="A50" s="85">
        <v>405</v>
      </c>
      <c r="B50" s="8" t="s">
        <v>1794</v>
      </c>
      <c r="C50" s="15">
        <f ca="1">SUMIF(Пр5!C9:C845,405,Пр5!F9:F844)</f>
        <v>4308429</v>
      </c>
      <c r="D50" s="15">
        <f ca="1">SUMIF(Пр5!C9:C845,405,Пр5!G9:G844)</f>
        <v>4090659</v>
      </c>
    </row>
    <row r="51" spans="1:4" hidden="1">
      <c r="A51" s="85">
        <v>406</v>
      </c>
      <c r="B51" s="8" t="s">
        <v>1352</v>
      </c>
      <c r="C51" s="15">
        <f ca="1">SUMIF(Пр5!C9:C845,406,Пр5!F9:F844)</f>
        <v>0</v>
      </c>
      <c r="D51" s="15">
        <f ca="1">SUMIF(Пр5!C9:C845,406,Пр5!G9:G844)</f>
        <v>0</v>
      </c>
    </row>
    <row r="52" spans="1:4" hidden="1">
      <c r="A52" s="85">
        <v>407</v>
      </c>
      <c r="B52" s="8" t="s">
        <v>1353</v>
      </c>
      <c r="C52" s="15">
        <f ca="1">SUMIF(Пр5!C9:C845,407,Пр5!F9:F844)</f>
        <v>0</v>
      </c>
      <c r="D52" s="15">
        <f ca="1">SUMIF(Пр5!C9:C845,407,Пр5!G9:G844)</f>
        <v>0</v>
      </c>
    </row>
    <row r="53" spans="1:4">
      <c r="A53" s="85">
        <v>408</v>
      </c>
      <c r="B53" s="8" t="s">
        <v>1795</v>
      </c>
      <c r="C53" s="15">
        <f ca="1">SUMIF(Пр5!C9:C845,408,Пр5!F9:F844)</f>
        <v>16013200</v>
      </c>
      <c r="D53" s="15">
        <f ca="1">SUMIF(Пр5!C9:C845,408,Пр5!G9:G844)</f>
        <v>15496111</v>
      </c>
    </row>
    <row r="54" spans="1:4">
      <c r="A54" s="85">
        <v>409</v>
      </c>
      <c r="B54" s="8" t="s">
        <v>366</v>
      </c>
      <c r="C54" s="15">
        <f ca="1">SUMIF(Пр5!C9:C845,409,Пр5!F9:F844)</f>
        <v>69768974</v>
      </c>
      <c r="D54" s="15">
        <f ca="1">SUMIF(Пр5!C9:C845,409,Пр5!G9:G844)</f>
        <v>54391998</v>
      </c>
    </row>
    <row r="55" spans="1:4" hidden="1">
      <c r="A55" s="85">
        <v>410</v>
      </c>
      <c r="B55" s="8" t="s">
        <v>444</v>
      </c>
      <c r="C55" s="15">
        <f ca="1">SUMIF(Пр5!C9:C845,1410,Пр5!F9:F844)</f>
        <v>0</v>
      </c>
      <c r="D55" s="15">
        <f ca="1">SUMIF(Пр5!C9:C845,1410,Пр5!G9:G844)</f>
        <v>0</v>
      </c>
    </row>
    <row r="56" spans="1:4" ht="31.5" hidden="1">
      <c r="A56" s="85">
        <v>411</v>
      </c>
      <c r="B56" s="8" t="s">
        <v>1354</v>
      </c>
      <c r="C56" s="15">
        <f ca="1">SUMIF(Пр5!C9:C845,411,Пр5!F9:F844)</f>
        <v>0</v>
      </c>
      <c r="D56" s="15">
        <f ca="1">SUMIF(Пр5!C9:C845,411,Пр5!G9:G844)</f>
        <v>0</v>
      </c>
    </row>
    <row r="57" spans="1:4" ht="16.5" thickBot="1">
      <c r="A57" s="91">
        <v>412</v>
      </c>
      <c r="B57" s="92" t="s">
        <v>867</v>
      </c>
      <c r="C57" s="15">
        <f ca="1">SUMIF(Пр5!C9:C845,412,Пр5!F9:F844)</f>
        <v>11939889</v>
      </c>
      <c r="D57" s="15">
        <f ca="1">SUMIF(Пр5!C9:C845,412,Пр5!G9:G844)</f>
        <v>11734589</v>
      </c>
    </row>
    <row r="58" spans="1:4" ht="16.5" thickBot="1">
      <c r="A58" s="89">
        <v>500</v>
      </c>
      <c r="B58" s="94" t="s">
        <v>832</v>
      </c>
      <c r="C58" s="96">
        <f ca="1">SUM(C59:C63)</f>
        <v>289716360.03000003</v>
      </c>
      <c r="D58" s="96">
        <f ca="1">SUM(D59:D63)</f>
        <v>182834911</v>
      </c>
    </row>
    <row r="59" spans="1:4">
      <c r="A59" s="87">
        <v>501</v>
      </c>
      <c r="B59" s="93" t="s">
        <v>558</v>
      </c>
      <c r="C59" s="95">
        <f ca="1">SUMIF(Пр5!C9:C845,501,Пр5!F9:F844)</f>
        <v>174340269.27000001</v>
      </c>
      <c r="D59" s="95">
        <f ca="1">SUMIF(Пр5!C9:C845,501,Пр5!G9:G844)</f>
        <v>84127243</v>
      </c>
    </row>
    <row r="60" spans="1:4">
      <c r="A60" s="85">
        <v>502</v>
      </c>
      <c r="B60" s="8" t="s">
        <v>559</v>
      </c>
      <c r="C60" s="15">
        <f ca="1">SUMIF(Пр5!C9:C845,502,Пр5!F9:F844)</f>
        <v>108169639.76000001</v>
      </c>
      <c r="D60" s="15">
        <f ca="1">SUMIF(Пр5!C9:C845,502,Пр5!G9:G844)</f>
        <v>91659337</v>
      </c>
    </row>
    <row r="61" spans="1:4" hidden="1">
      <c r="A61" s="85">
        <v>503</v>
      </c>
      <c r="B61" s="80" t="s">
        <v>330</v>
      </c>
      <c r="C61" s="15">
        <f ca="1">SUMIF(Пр5!C9:C845,503,Пр5!F9:F844)</f>
        <v>0</v>
      </c>
      <c r="D61" s="15">
        <f ca="1">SUMIF(Пр5!C9:C845,503,Пр5!G9:G844)</f>
        <v>0</v>
      </c>
    </row>
    <row r="62" spans="1:4" ht="31.5" hidden="1">
      <c r="A62" s="85">
        <v>504</v>
      </c>
      <c r="B62" s="8" t="s">
        <v>707</v>
      </c>
      <c r="C62" s="15">
        <f ca="1">SUMIF(Пр5!C9:C845,504,Пр5!F9:F844)</f>
        <v>0</v>
      </c>
      <c r="D62" s="15">
        <f ca="1">SUMIF(Пр5!C9:C845,504,Пр5!G9:G844)</f>
        <v>0</v>
      </c>
    </row>
    <row r="63" spans="1:4" ht="21" customHeight="1" thickBot="1">
      <c r="A63" s="91">
        <v>505</v>
      </c>
      <c r="B63" s="92" t="s">
        <v>770</v>
      </c>
      <c r="C63" s="15">
        <f ca="1">SUMIF(Пр5!C9:C845,505,Пр5!F9:F844)</f>
        <v>7206451</v>
      </c>
      <c r="D63" s="15">
        <f ca="1">SUMIF(Пр5!C9:C845,505,Пр5!G9:G844)</f>
        <v>7048331</v>
      </c>
    </row>
    <row r="64" spans="1:4" ht="16.5" thickBot="1">
      <c r="A64" s="89">
        <v>600</v>
      </c>
      <c r="B64" s="97" t="s">
        <v>569</v>
      </c>
      <c r="C64" s="96">
        <f ca="1">SUM(C65:C69)</f>
        <v>5000</v>
      </c>
      <c r="D64" s="96">
        <f ca="1">SUM(D65:D69)</f>
        <v>3520</v>
      </c>
    </row>
    <row r="65" spans="1:4" hidden="1">
      <c r="A65" s="87">
        <v>601</v>
      </c>
      <c r="B65" s="88" t="s">
        <v>570</v>
      </c>
      <c r="C65" s="95">
        <f ca="1">SUMIF(Пр5!C9:C845,601,Пр5!F9:F844)</f>
        <v>0</v>
      </c>
      <c r="D65" s="95">
        <f ca="1">SUMIF(Пр5!C9:C845,601,Пр5!G9:G844)</f>
        <v>0</v>
      </c>
    </row>
    <row r="66" spans="1:4" hidden="1">
      <c r="A66" s="85">
        <v>602</v>
      </c>
      <c r="B66" s="8" t="s">
        <v>1610</v>
      </c>
      <c r="C66" s="15">
        <f ca="1">SUMIF(Пр5!C9:C845,602,Пр5!F9:F844)</f>
        <v>0</v>
      </c>
      <c r="D66" s="15">
        <f ca="1">SUMIF(Пр5!C9:C845,602,Пр5!G9:G844)</f>
        <v>0</v>
      </c>
    </row>
    <row r="67" spans="1:4" ht="31.5" hidden="1">
      <c r="A67" s="85">
        <v>603</v>
      </c>
      <c r="B67" s="8" t="s">
        <v>1611</v>
      </c>
      <c r="C67" s="15">
        <f ca="1">SUMIF(Пр5!C9:C845,603,Пр5!F9:F844)</f>
        <v>0</v>
      </c>
      <c r="D67" s="15">
        <f ca="1">SUMIF(Пр5!C9:C845,603,Пр5!G9:G844)</f>
        <v>0</v>
      </c>
    </row>
    <row r="68" spans="1:4" ht="31.5" hidden="1">
      <c r="A68" s="85">
        <v>604</v>
      </c>
      <c r="B68" s="8" t="s">
        <v>1800</v>
      </c>
      <c r="C68" s="15">
        <f ca="1">SUMIF(Пр5!C9:C845,604,Пр5!F9:F844)</f>
        <v>0</v>
      </c>
      <c r="D68" s="15">
        <f ca="1">SUMIF(Пр5!C9:C845,604,Пр5!G9:G844)</f>
        <v>0</v>
      </c>
    </row>
    <row r="69" spans="1:4" ht="16.5" thickBot="1">
      <c r="A69" s="91">
        <v>605</v>
      </c>
      <c r="B69" s="92" t="s">
        <v>509</v>
      </c>
      <c r="C69" s="15">
        <f ca="1">SUMIF(Пр5!C9:C845,605,Пр5!F9:F844)</f>
        <v>5000</v>
      </c>
      <c r="D69" s="15">
        <f ca="1">SUMIF(Пр5!C9:C845,605,Пр5!G9:G844)</f>
        <v>3520</v>
      </c>
    </row>
    <row r="70" spans="1:4" ht="16.5" thickBot="1">
      <c r="A70" s="89">
        <v>700</v>
      </c>
      <c r="B70" s="97" t="s">
        <v>1612</v>
      </c>
      <c r="C70" s="96">
        <f ca="1">SUM(C71:C79)</f>
        <v>873147737</v>
      </c>
      <c r="D70" s="96">
        <f ca="1">SUM(D71:D79)</f>
        <v>828461736</v>
      </c>
    </row>
    <row r="71" spans="1:4">
      <c r="A71" s="87">
        <v>701</v>
      </c>
      <c r="B71" s="93" t="s">
        <v>32</v>
      </c>
      <c r="C71" s="95">
        <f ca="1">SUMIF(Пр5!C9:C845,701,Пр5!F9:F844)</f>
        <v>293919720</v>
      </c>
      <c r="D71" s="95">
        <f ca="1">SUMIF(Пр5!C9:C845,701,Пр5!G9:G844)</f>
        <v>280117500</v>
      </c>
    </row>
    <row r="72" spans="1:4">
      <c r="A72" s="85">
        <v>702</v>
      </c>
      <c r="B72" s="8" t="s">
        <v>81</v>
      </c>
      <c r="C72" s="15">
        <f ca="1">SUMIF(Пр5!C9:C845,702,Пр5!F9:F844)</f>
        <v>512106186</v>
      </c>
      <c r="D72" s="15">
        <f ca="1">SUMIF(Пр5!C9:C845,702,Пр5!G9:G844)</f>
        <v>484772348</v>
      </c>
    </row>
    <row r="73" spans="1:4" hidden="1">
      <c r="A73" s="85">
        <v>703</v>
      </c>
      <c r="B73" s="8" t="s">
        <v>1801</v>
      </c>
      <c r="C73" s="15">
        <f ca="1">SUMIF(Пр5!C9:C845,703,Пр5!F9:F844)</f>
        <v>0</v>
      </c>
      <c r="D73" s="15">
        <f ca="1">SUMIF(Пр5!C9:C845,703,Пр5!G9:G844)</f>
        <v>0</v>
      </c>
    </row>
    <row r="74" spans="1:4" hidden="1">
      <c r="A74" s="85">
        <v>704</v>
      </c>
      <c r="B74" s="8" t="s">
        <v>375</v>
      </c>
      <c r="C74" s="15">
        <f ca="1">SUMIF(Пр5!C9:C845,704,Пр5!F9:F844)</f>
        <v>0</v>
      </c>
      <c r="D74" s="15">
        <f ca="1">SUMIF(Пр5!C9:C845,704,Пр5!G9:G844)</f>
        <v>0</v>
      </c>
    </row>
    <row r="75" spans="1:4" ht="31.5" hidden="1">
      <c r="A75" s="85">
        <v>705</v>
      </c>
      <c r="B75" s="8" t="s">
        <v>1048</v>
      </c>
      <c r="C75" s="15">
        <f ca="1">SUMIF(Пр5!C9:C845,705,Пр5!F9:F844)</f>
        <v>0</v>
      </c>
      <c r="D75" s="15">
        <f ca="1">SUMIF(Пр5!C9:C845,705,Пр5!G9:G844)</f>
        <v>0</v>
      </c>
    </row>
    <row r="76" spans="1:4" hidden="1">
      <c r="A76" s="86">
        <v>706</v>
      </c>
      <c r="B76" s="84" t="s">
        <v>1049</v>
      </c>
      <c r="C76" s="15">
        <f ca="1">SUMIF(Пр5!C9:C845,706,Пр5!F9:F844)</f>
        <v>0</v>
      </c>
      <c r="D76" s="15">
        <f ca="1">SUMIF(Пр5!C9:C845,706,Пр5!G9:G844)</f>
        <v>0</v>
      </c>
    </row>
    <row r="77" spans="1:4">
      <c r="A77" s="85">
        <v>707</v>
      </c>
      <c r="B77" s="8" t="s">
        <v>814</v>
      </c>
      <c r="C77" s="15">
        <f ca="1">SUMIF(Пр5!C9:C845,707,Пр5!F9:F844)</f>
        <v>24331679</v>
      </c>
      <c r="D77" s="15">
        <f ca="1">SUMIF(Пр5!C9:C845,707,Пр5!G9:G844)</f>
        <v>24296168</v>
      </c>
    </row>
    <row r="78" spans="1:4" hidden="1">
      <c r="A78" s="85">
        <v>708</v>
      </c>
      <c r="B78" s="8" t="s">
        <v>574</v>
      </c>
      <c r="C78" s="15">
        <f ca="1">SUMIF(Пр5!C9:C845,708,Пр5!F9:F844)</f>
        <v>0</v>
      </c>
      <c r="D78" s="15">
        <f ca="1">SUMIF(Пр5!C9:C845,708,Пр5!G9:G844)</f>
        <v>0</v>
      </c>
    </row>
    <row r="79" spans="1:4" ht="16.5" thickBot="1">
      <c r="A79" s="91">
        <v>709</v>
      </c>
      <c r="B79" s="92" t="s">
        <v>53</v>
      </c>
      <c r="C79" s="15">
        <f ca="1">SUMIF(Пр5!C9:C845,709,Пр5!F9:F844)</f>
        <v>42790152</v>
      </c>
      <c r="D79" s="15">
        <f ca="1">SUMIF(Пр5!C9:C845,709,Пр5!G9:G844)</f>
        <v>39275720</v>
      </c>
    </row>
    <row r="80" spans="1:4" ht="14.25" customHeight="1" thickBot="1">
      <c r="A80" s="89">
        <v>800</v>
      </c>
      <c r="B80" s="97" t="s">
        <v>1251</v>
      </c>
      <c r="C80" s="96">
        <f ca="1">SUM(C81:C84)</f>
        <v>90619351</v>
      </c>
      <c r="D80" s="326">
        <f ca="1">SUM(D81:D84)</f>
        <v>89560764</v>
      </c>
    </row>
    <row r="81" spans="1:4" ht="14.25" customHeight="1">
      <c r="A81" s="87">
        <v>801</v>
      </c>
      <c r="B81" s="93" t="s">
        <v>390</v>
      </c>
      <c r="C81" s="95">
        <f ca="1">SUMIF(Пр5!C9:C845,801,Пр5!F9:F844)</f>
        <v>79602587</v>
      </c>
      <c r="D81" s="130">
        <f ca="1">SUMIF(Пр5!C9:C845,801,Пр5!G9:G844)</f>
        <v>79410858</v>
      </c>
    </row>
    <row r="82" spans="1:4" hidden="1">
      <c r="A82" s="85">
        <v>802</v>
      </c>
      <c r="B82" s="8" t="s">
        <v>335</v>
      </c>
      <c r="C82" s="15">
        <f ca="1">SUMIF(Пр5!C9:C845,802,Пр5!F9:F844)</f>
        <v>0</v>
      </c>
      <c r="D82" s="15">
        <f ca="1">SUMIF(Пр5!C9:C845,802,Пр5!G9:G844)</f>
        <v>0</v>
      </c>
    </row>
    <row r="83" spans="1:4" ht="31.5" hidden="1">
      <c r="A83" s="85">
        <v>803</v>
      </c>
      <c r="B83" s="8" t="s">
        <v>1252</v>
      </c>
      <c r="C83" s="15">
        <f ca="1">SUMIF(Пр5!C9:C845,803,Пр5!F9:F844)</f>
        <v>0</v>
      </c>
      <c r="D83" s="15">
        <f ca="1">SUMIF(Пр5!C9:C845,803,Пр5!G9:G844)</f>
        <v>0</v>
      </c>
    </row>
    <row r="84" spans="1:4" ht="17.25" customHeight="1">
      <c r="A84" s="85">
        <v>804</v>
      </c>
      <c r="B84" s="8" t="s">
        <v>1271</v>
      </c>
      <c r="C84" s="130">
        <f ca="1">SUMIF(Пр5!C9:C845,804,Пр5!F9:F844)</f>
        <v>11016764</v>
      </c>
      <c r="D84" s="130">
        <f ca="1">SUMIF(Пр5!C9:C845,804,Пр5!G9:G844)</f>
        <v>10149906</v>
      </c>
    </row>
    <row r="85" spans="1:4" ht="16.5" thickBot="1">
      <c r="A85" s="253">
        <v>900</v>
      </c>
      <c r="B85" s="251" t="s">
        <v>1272</v>
      </c>
      <c r="C85" s="252">
        <f ca="1">SUM(C86:C94)</f>
        <v>440000</v>
      </c>
      <c r="D85" s="252">
        <f ca="1">SUM(D86:D94)</f>
        <v>440000</v>
      </c>
    </row>
    <row r="86" spans="1:4" hidden="1">
      <c r="A86" s="87">
        <v>901</v>
      </c>
      <c r="B86" s="93" t="s">
        <v>239</v>
      </c>
      <c r="C86" s="95">
        <f ca="1">SUMIF(Пр5!C9:C845,901,Пр5!F9:F844)</f>
        <v>0</v>
      </c>
      <c r="D86" s="95">
        <f ca="1">SUMIF(Пр5!C9:C845,901,Пр5!G9:G844)</f>
        <v>0</v>
      </c>
    </row>
    <row r="87" spans="1:4" hidden="1">
      <c r="A87" s="85">
        <v>902</v>
      </c>
      <c r="B87" s="8" t="s">
        <v>240</v>
      </c>
      <c r="C87" s="15">
        <f ca="1">SUMIF(Пр5!C9:C845,902,Пр5!F9:F844)</f>
        <v>0</v>
      </c>
      <c r="D87" s="15">
        <f ca="1">SUMIF(Пр5!C9:C845,902,Пр5!G9:G844)</f>
        <v>0</v>
      </c>
    </row>
    <row r="88" spans="1:4" hidden="1">
      <c r="A88" s="85">
        <v>903</v>
      </c>
      <c r="B88" s="8" t="s">
        <v>192</v>
      </c>
      <c r="C88" s="15">
        <f ca="1">SUMIF(Пр5!C9:C845,903,Пр5!F9:F844)</f>
        <v>0</v>
      </c>
      <c r="D88" s="15">
        <f ca="1">SUMIF(Пр5!C9:C845,903,Пр5!G9:G844)</f>
        <v>0</v>
      </c>
    </row>
    <row r="89" spans="1:4" hidden="1">
      <c r="A89" s="85">
        <v>904</v>
      </c>
      <c r="B89" s="8" t="s">
        <v>229</v>
      </c>
      <c r="C89" s="15">
        <f ca="1">SUMIF(Пр5!C9:C845,904,Пр5!F9:F844)</f>
        <v>0</v>
      </c>
      <c r="D89" s="15">
        <f ca="1">SUMIF(Пр5!C9:C845,904,Пр5!G9:G844)</f>
        <v>0</v>
      </c>
    </row>
    <row r="90" spans="1:4" hidden="1">
      <c r="A90" s="85">
        <v>905</v>
      </c>
      <c r="B90" s="81" t="s">
        <v>58</v>
      </c>
      <c r="C90" s="15">
        <f ca="1">SUMIF(Пр5!C9:C845,905,Пр5!F9:F844)</f>
        <v>0</v>
      </c>
      <c r="D90" s="15">
        <f ca="1">SUMIF(Пр5!C9:C845,905,Пр5!G9:G844)</f>
        <v>0</v>
      </c>
    </row>
    <row r="91" spans="1:4" ht="31.5" hidden="1">
      <c r="A91" s="85">
        <v>906</v>
      </c>
      <c r="B91" s="81" t="s">
        <v>912</v>
      </c>
      <c r="C91" s="15">
        <f ca="1">SUMIF(Пр5!C9:C845,906,Пр5!F9:F844)</f>
        <v>0</v>
      </c>
      <c r="D91" s="15">
        <f ca="1">SUMIF(Пр5!C9:C845,906,Пр5!G9:G844)</f>
        <v>0</v>
      </c>
    </row>
    <row r="92" spans="1:4" hidden="1">
      <c r="A92" s="85">
        <v>907</v>
      </c>
      <c r="B92" s="8" t="s">
        <v>913</v>
      </c>
      <c r="C92" s="15">
        <f ca="1">SUMIF(Пр5!C9:C845,907,Пр5!F9:F844)</f>
        <v>0</v>
      </c>
      <c r="D92" s="15">
        <f ca="1">SUMIF(Пр5!C9:C845,907,Пр5!G9:G844)</f>
        <v>0</v>
      </c>
    </row>
    <row r="93" spans="1:4" ht="31.5" hidden="1">
      <c r="A93" s="85">
        <v>908</v>
      </c>
      <c r="B93" s="80" t="s">
        <v>1273</v>
      </c>
      <c r="C93" s="15">
        <f ca="1">SUMIF(Пр5!C9:C845,908,Пр5!F9:F844)</f>
        <v>0</v>
      </c>
      <c r="D93" s="15">
        <f ca="1">SUMIF(Пр5!C9:C845,908,Пр5!G9:G844)</f>
        <v>0</v>
      </c>
    </row>
    <row r="94" spans="1:4" ht="16.5" thickBot="1">
      <c r="A94" s="91">
        <v>909</v>
      </c>
      <c r="B94" s="92" t="s">
        <v>1274</v>
      </c>
      <c r="C94" s="15">
        <f ca="1">SUMIF(Пр5!C9:C845,909,Пр5!F9:F844)</f>
        <v>440000</v>
      </c>
      <c r="D94" s="15">
        <f ca="1">SUMIF(Пр5!C9:C845,909,Пр5!G9:G844)</f>
        <v>440000</v>
      </c>
    </row>
    <row r="95" spans="1:4" ht="16.5" thickBot="1">
      <c r="A95" s="89">
        <v>1000</v>
      </c>
      <c r="B95" s="97" t="s">
        <v>1030</v>
      </c>
      <c r="C95" s="96">
        <f ca="1">SUM(C96:C101)</f>
        <v>316382474.75</v>
      </c>
      <c r="D95" s="96">
        <f ca="1">SUM(D96:D101)</f>
        <v>311637846</v>
      </c>
    </row>
    <row r="96" spans="1:4">
      <c r="A96" s="87">
        <v>1001</v>
      </c>
      <c r="B96" s="93" t="s">
        <v>428</v>
      </c>
      <c r="C96" s="95">
        <f ca="1">SUMIF(Пр5!C9:C845,1001,Пр5!F9:F844)</f>
        <v>2256800</v>
      </c>
      <c r="D96" s="95">
        <f ca="1">SUMIF(Пр5!C9:C845,1001,Пр5!G9:G844)</f>
        <v>2256176</v>
      </c>
    </row>
    <row r="97" spans="1:4">
      <c r="A97" s="85">
        <v>1002</v>
      </c>
      <c r="B97" s="8" t="s">
        <v>77</v>
      </c>
      <c r="C97" s="15">
        <f ca="1">SUMIF(Пр5!C9:C845,1002,Пр5!F9:F844)</f>
        <v>36883946</v>
      </c>
      <c r="D97" s="15">
        <f ca="1">SUMIF(Пр5!C9:C845,1002,Пр5!G9:G844)</f>
        <v>36883946</v>
      </c>
    </row>
    <row r="98" spans="1:4">
      <c r="A98" s="85">
        <v>1003</v>
      </c>
      <c r="B98" s="8" t="s">
        <v>353</v>
      </c>
      <c r="C98" s="15">
        <f ca="1">SUMIF(Пр5!C9:C845,1003,Пр5!F9:F844)</f>
        <v>213604879.75</v>
      </c>
      <c r="D98" s="15">
        <f ca="1">SUMIF(Пр5!C9:C845,1003,Пр5!G9:G844)</f>
        <v>210143698</v>
      </c>
    </row>
    <row r="99" spans="1:4">
      <c r="A99" s="85">
        <v>1004</v>
      </c>
      <c r="B99" s="80" t="s">
        <v>1031</v>
      </c>
      <c r="C99" s="15">
        <f ca="1">SUMIF(Пр5!C9:C845,1004,Пр5!F9:F844)</f>
        <v>50109304</v>
      </c>
      <c r="D99" s="15">
        <f ca="1">SUMIF(Пр5!C9:C845,1004,Пр5!G9:G844)</f>
        <v>49017193</v>
      </c>
    </row>
    <row r="100" spans="1:4" ht="31.5" hidden="1">
      <c r="A100" s="85">
        <v>1005</v>
      </c>
      <c r="B100" s="8" t="s">
        <v>1034</v>
      </c>
      <c r="C100" s="15">
        <f ca="1">SUMIF(Пр5!C9:C845,1005,Пр5!F9:F844)</f>
        <v>0</v>
      </c>
      <c r="D100" s="15">
        <f ca="1">SUMIF(Пр5!C9:C845,1005,Пр5!G9:G844)</f>
        <v>0</v>
      </c>
    </row>
    <row r="101" spans="1:4" ht="16.5" thickBot="1">
      <c r="A101" s="91">
        <v>1006</v>
      </c>
      <c r="B101" s="92" t="s">
        <v>78</v>
      </c>
      <c r="C101" s="15">
        <f ca="1">SUMIF(Пр5!C9:C845,1006,Пр5!F9:F844)</f>
        <v>13527545</v>
      </c>
      <c r="D101" s="15">
        <f ca="1">SUMIF(Пр5!C9:C845,1006,Пр5!G9:G844)</f>
        <v>13336833</v>
      </c>
    </row>
    <row r="102" spans="1:4" ht="16.5" thickBot="1">
      <c r="A102" s="89">
        <v>1100</v>
      </c>
      <c r="B102" s="97" t="s">
        <v>1275</v>
      </c>
      <c r="C102" s="96">
        <f ca="1">SUM(C103:C107)</f>
        <v>6603567</v>
      </c>
      <c r="D102" s="96">
        <f ca="1">SUM(D103:D107)</f>
        <v>6603563</v>
      </c>
    </row>
    <row r="103" spans="1:4" hidden="1">
      <c r="A103" s="87">
        <v>1101</v>
      </c>
      <c r="B103" s="93" t="s">
        <v>1276</v>
      </c>
      <c r="C103" s="95">
        <f ca="1">SUMIF(Пр5!C9:C845,1101,Пр5!F9:F844)</f>
        <v>0</v>
      </c>
      <c r="D103" s="95">
        <f ca="1">SUMIF(Пр5!C9:C845,1101,Пр5!G9:G844)</f>
        <v>0</v>
      </c>
    </row>
    <row r="104" spans="1:4" ht="16.5" thickBot="1">
      <c r="A104" s="85">
        <v>1102</v>
      </c>
      <c r="B104" s="81" t="s">
        <v>1277</v>
      </c>
      <c r="C104" s="15">
        <f ca="1">SUMIF(Пр5!C9:C845,1102,Пр5!F9:F844)</f>
        <v>6603567</v>
      </c>
      <c r="D104" s="15">
        <f ca="1">SUMIF(Пр5!C9:C845,1102,Пр5!G9:G844)</f>
        <v>6603563</v>
      </c>
    </row>
    <row r="105" spans="1:4" ht="16.5" hidden="1" thickBot="1">
      <c r="A105" s="85">
        <v>1103</v>
      </c>
      <c r="B105" s="8" t="s">
        <v>1278</v>
      </c>
      <c r="C105" s="15">
        <f ca="1">SUMIF(Пр5!C9:C845,1103,Пр5!F9:F844)</f>
        <v>0</v>
      </c>
      <c r="D105" s="15">
        <f ca="1">SUMIF(Пр5!C9:C845,1103,Пр5!G9:G844)</f>
        <v>0</v>
      </c>
    </row>
    <row r="106" spans="1:4" ht="32.25" hidden="1" thickBot="1">
      <c r="A106" s="85">
        <v>1104</v>
      </c>
      <c r="B106" s="8" t="s">
        <v>1279</v>
      </c>
      <c r="C106" s="15">
        <f ca="1">SUMIF(Пр5!C9:C845,1104,Пр5!F9:F844)</f>
        <v>0</v>
      </c>
      <c r="D106" s="15">
        <f ca="1">SUMIF(Пр5!C9:C845,1104,Пр5!G9:G844)</f>
        <v>0</v>
      </c>
    </row>
    <row r="107" spans="1:4" ht="16.5" hidden="1" thickBot="1">
      <c r="A107" s="91">
        <v>1105</v>
      </c>
      <c r="B107" s="92" t="s">
        <v>1280</v>
      </c>
      <c r="C107" s="15">
        <f ca="1">SUMIF(Пр5!C9:C845,1105,Пр5!F9:F844)</f>
        <v>0</v>
      </c>
      <c r="D107" s="15">
        <f ca="1">SUMIF(Пр5!C9:C845,1105,Пр5!G9:G844)</f>
        <v>0</v>
      </c>
    </row>
    <row r="108" spans="1:4" ht="16.5" thickBot="1">
      <c r="A108" s="89">
        <v>1200</v>
      </c>
      <c r="B108" s="97" t="s">
        <v>1281</v>
      </c>
      <c r="C108" s="96">
        <f ca="1">SUM(C109:C112)</f>
        <v>3169995</v>
      </c>
      <c r="D108" s="96">
        <f ca="1">SUM(D109:D112)</f>
        <v>3169995</v>
      </c>
    </row>
    <row r="109" spans="1:4" hidden="1">
      <c r="A109" s="87">
        <v>1201</v>
      </c>
      <c r="B109" s="93" t="s">
        <v>336</v>
      </c>
      <c r="C109" s="95">
        <f ca="1">SUMIF(Пр5!C9:C845,1201,Пр5!F9:F844)</f>
        <v>0</v>
      </c>
      <c r="D109" s="95">
        <f ca="1">SUMIF(Пр5!C9:C845,1201,Пр5!G9:G844)</f>
        <v>0</v>
      </c>
    </row>
    <row r="110" spans="1:4" ht="16.5" thickBot="1">
      <c r="A110" s="85">
        <v>1202</v>
      </c>
      <c r="B110" s="8" t="s">
        <v>185</v>
      </c>
      <c r="C110" s="15">
        <f ca="1">SUMIF(Пр5!C9:C845,1202,Пр5!F9:F844)</f>
        <v>3169995</v>
      </c>
      <c r="D110" s="15">
        <f ca="1">SUMIF(Пр5!C9:C845,1202,Пр5!G9:G844)</f>
        <v>3169995</v>
      </c>
    </row>
    <row r="111" spans="1:4" ht="32.25" hidden="1" thickBot="1">
      <c r="A111" s="85">
        <v>1203</v>
      </c>
      <c r="B111" s="8" t="s">
        <v>1282</v>
      </c>
      <c r="C111" s="15">
        <f ca="1">SUMIF(Пр5!C9:C845,1203,Пр5!F9:F844)</f>
        <v>0</v>
      </c>
      <c r="D111" s="15">
        <f ca="1">SUMIF(Пр5!C9:C845,1203,Пр5!G9:G844)</f>
        <v>0</v>
      </c>
    </row>
    <row r="112" spans="1:4" ht="16.5" hidden="1" thickBot="1">
      <c r="A112" s="91">
        <v>1204</v>
      </c>
      <c r="B112" s="92" t="s">
        <v>1283</v>
      </c>
      <c r="C112" s="15">
        <f ca="1">SUMIF(Пр5!C9:C845,1204,Пр5!F9:F844)</f>
        <v>0</v>
      </c>
      <c r="D112" s="15">
        <f ca="1">SUMIF(Пр5!C9:C845,1204,Пр5!G9:G844)</f>
        <v>0</v>
      </c>
    </row>
    <row r="113" spans="1:4" ht="32.25" thickBot="1">
      <c r="A113" s="89">
        <v>1300</v>
      </c>
      <c r="B113" s="97" t="s">
        <v>1284</v>
      </c>
      <c r="C113" s="96">
        <f ca="1">SUM(C114:C115)</f>
        <v>1120000</v>
      </c>
      <c r="D113" s="96">
        <f ca="1">SUM(D114:D115)</f>
        <v>1118002</v>
      </c>
    </row>
    <row r="114" spans="1:4" ht="32.25" thickBot="1">
      <c r="A114" s="87">
        <v>1301</v>
      </c>
      <c r="B114" s="93" t="s">
        <v>511</v>
      </c>
      <c r="C114" s="95">
        <f ca="1">SUMIF(Пр5!C9:C845,1301,Пр5!F9:F844)</f>
        <v>1120000</v>
      </c>
      <c r="D114" s="95">
        <f ca="1">SUMIF(Пр5!C9:C845,1301,Пр5!G9:G844)</f>
        <v>1118002</v>
      </c>
    </row>
    <row r="115" spans="1:4" ht="16.5" hidden="1" thickBot="1">
      <c r="A115" s="91">
        <v>1302</v>
      </c>
      <c r="B115" s="92" t="s">
        <v>866</v>
      </c>
      <c r="C115" s="15">
        <f ca="1">SUMIF(Пр5!C9:C845,1302,Пр5!F9:F844)</f>
        <v>0</v>
      </c>
      <c r="D115" s="15">
        <f ca="1">SUMIF(Пр5!C9:C845,1302,Пр5!G9:G844)</f>
        <v>0</v>
      </c>
    </row>
    <row r="116" spans="1:4" ht="63.75" thickBot="1">
      <c r="A116" s="89">
        <v>1400</v>
      </c>
      <c r="B116" s="97" t="s">
        <v>880</v>
      </c>
      <c r="C116" s="96">
        <f ca="1">SUM(C117:C119)</f>
        <v>5012875</v>
      </c>
      <c r="D116" s="96">
        <f ca="1">SUM(D117:D119)</f>
        <v>5012875</v>
      </c>
    </row>
    <row r="117" spans="1:4" ht="47.25">
      <c r="A117" s="87">
        <v>1401</v>
      </c>
      <c r="B117" s="93" t="s">
        <v>881</v>
      </c>
      <c r="C117" s="95">
        <f ca="1">SUMIF(Пр5!C9:C845,1401,Пр5!F9:F844)</f>
        <v>3625000</v>
      </c>
      <c r="D117" s="95">
        <f ca="1">SUMIF(Пр5!C9:C845,1401,Пр5!G9:G844)</f>
        <v>3625000</v>
      </c>
    </row>
    <row r="118" spans="1:4">
      <c r="A118" s="85">
        <v>1402</v>
      </c>
      <c r="B118" s="8" t="s">
        <v>882</v>
      </c>
      <c r="C118" s="15">
        <f ca="1">SUMIF(Пр5!C9:C845,1402,Пр5!F9:F844)</f>
        <v>1040000</v>
      </c>
      <c r="D118" s="15">
        <f ca="1">SUMIF(Пр5!C9:C845,1402,Пр5!G9:G844)</f>
        <v>1040000</v>
      </c>
    </row>
    <row r="119" spans="1:4" ht="48" thickBot="1">
      <c r="A119" s="85">
        <v>1403</v>
      </c>
      <c r="B119" s="8" t="s">
        <v>883</v>
      </c>
      <c r="C119" s="15">
        <f ca="1">SUMIF(Пр5!C9:C845,1403,Пр5!F9:F844)</f>
        <v>347875</v>
      </c>
      <c r="D119" s="15">
        <f ca="1">SUMIF(Пр5!C9:C845,1403,Пр5!G9:G844)</f>
        <v>347875</v>
      </c>
    </row>
    <row r="120" spans="1:4" ht="16.5" thickBot="1">
      <c r="A120" s="333" t="s">
        <v>1099</v>
      </c>
      <c r="B120" s="334"/>
      <c r="C120" s="66">
        <f ca="1">C9+C22+C32+C45+C58+C64+C70+C80+C85+C95+C102+C108+C113+C116</f>
        <v>1782034002.78</v>
      </c>
      <c r="D120" s="66">
        <f ca="1">D9+D22+D32+D45+D58+D64+D70+D80+D85+D95+D102+D108+D116+D113</f>
        <v>1600553551</v>
      </c>
    </row>
    <row r="121" spans="1:4" ht="16.5" thickBot="1">
      <c r="A121" s="333" t="s">
        <v>1051</v>
      </c>
      <c r="B121" s="334"/>
      <c r="C121" s="35">
        <f ca="1">Пр1!I153-Пр2!C120</f>
        <v>-19135275.829999924</v>
      </c>
      <c r="D121" s="35">
        <f ca="1">Пр1!J153-Пр2!D120</f>
        <v>4873885</v>
      </c>
    </row>
  </sheetData>
  <sheetProtection formatCells="0" formatColumns="0" formatRows="0" insertColumns="0" insertRows="0" insertHyperlinks="0" deleteColumns="0" deleteRows="0" sort="0" autoFilter="0" pivotTables="0"/>
  <customSheetViews>
    <customSheetView guid="{E5662E33-D4B0-43EA-9B06-C8DA9DFDBEF6}" showPageBreaks="1" fitToPage="1" printArea="1" hiddenRows="1" hiddenColumns="1" showRuler="0">
      <selection activeCell="C56" sqref="C56"/>
      <rowBreaks count="1" manualBreakCount="1">
        <brk id="44" max="2" man="1"/>
      </rowBreaks>
      <pageMargins left="0.59055118110236227" right="0.19685039370078741" top="0.39370078740157483" bottom="0.78740157480314965" header="0.51181102362204722" footer="0.51181102362204722"/>
      <pageSetup paperSize="9" scale="77" orientation="portrait" r:id="rId1"/>
      <headerFooter alignWithMargins="0">
        <oddFooter>&amp;C&amp;P</oddFooter>
      </headerFooter>
    </customSheetView>
    <customSheetView guid="{B3311466-F005-49F1-A579-3E6CECE305A8}" showPageBreaks="1" fitToPage="1" printArea="1" hiddenRows="1" hiddenColumns="1" showRuler="0" topLeftCell="A14">
      <selection activeCell="I47" sqref="I47"/>
      <rowBreaks count="1" manualBreakCount="1">
        <brk id="44" max="2" man="1"/>
      </rowBreaks>
      <pageMargins left="0.59055118110236227" right="0.19685039370078741" top="0.39370078740157483" bottom="0.78740157480314965" header="0.51181102362204722" footer="0.51181102362204722"/>
      <pageSetup paperSize="9" scale="77" orientation="portrait" r:id="rId2"/>
      <headerFooter alignWithMargins="0">
        <oddFooter>&amp;C&amp;P</oddFooter>
      </headerFooter>
    </customSheetView>
    <customSheetView guid="{F3607253-7816-4CF7-9CFD-2ADFFAD916F8}" fitToPage="1" hiddenRows="1" hiddenColumns="1" showRuler="0" topLeftCell="A17">
      <selection activeCell="I47" sqref="I47"/>
      <rowBreaks count="1" manualBreakCount="1">
        <brk id="44" max="2" man="1"/>
      </rowBreaks>
      <pageMargins left="0.59055118110236227" right="0.19685039370078741" top="0.39370078740157483" bottom="0.78740157480314965" header="0.51181102362204722" footer="0.51181102362204722"/>
      <pageSetup paperSize="9" scale="77" orientation="portrait" r:id="rId3"/>
      <headerFooter alignWithMargins="0">
        <oddFooter>&amp;C&amp;P</oddFooter>
      </headerFooter>
    </customSheetView>
    <customSheetView guid="{A5E41FC9-89B1-40D2-B587-57BC4C5E4715}" showPageBreaks="1" fitToPage="1" printArea="1" hiddenRows="1" hiddenColumns="1" showRuler="0" topLeftCell="A35">
      <selection activeCell="I47" sqref="I47"/>
      <rowBreaks count="1" manualBreakCount="1">
        <brk id="44" max="2" man="1"/>
      </rowBreaks>
      <pageMargins left="0.59055118110236227" right="0.19685039370078741" top="0.39370078740157483" bottom="0.78740157480314965" header="0.51181102362204722" footer="0.51181102362204722"/>
      <pageSetup paperSize="9" scale="77" orientation="portrait" r:id="rId4"/>
      <headerFooter alignWithMargins="0">
        <oddFooter>&amp;C&amp;P</oddFooter>
      </headerFooter>
    </customSheetView>
    <customSheetView guid="{66DBF0AC-E9A0-482F-9E41-1928B6CA83DC}" showPageBreaks="1" fitToPage="1" hiddenColumns="1" showRuler="0" topLeftCell="B43">
      <selection activeCell="H55" sqref="H55"/>
      <rowBreaks count="2" manualBreakCount="2">
        <brk id="44" max="2" man="1"/>
        <brk id="56" max="16383" man="1"/>
      </rowBreaks>
      <pageMargins left="0.59055118110236227" right="0.19685039370078741" top="0.39370078740157483" bottom="0.78740157480314965" header="0.51181102362204722" footer="0.51181102362204722"/>
      <pageSetup paperSize="9" scale="76" orientation="portrait" r:id="rId5"/>
      <headerFooter alignWithMargins="0">
        <oddFooter>&amp;C&amp;P</oddFooter>
      </headerFooter>
    </customSheetView>
    <customSheetView guid="{91923F83-3A6B-4204-9891-178562AB34F1}" showPageBreaks="1" fitToPage="1" printArea="1" hiddenRows="1" hiddenColumns="1" showRuler="0" topLeftCell="A42">
      <selection activeCell="I47" sqref="I47"/>
      <rowBreaks count="1" manualBreakCount="1">
        <brk id="44" max="2" man="1"/>
      </rowBreaks>
      <pageMargins left="0.59055118110236227" right="0.19685039370078741" top="0.39370078740157483" bottom="0.78740157480314965" header="0.51181102362204722" footer="0.51181102362204722"/>
      <pageSetup paperSize="9" scale="77" orientation="portrait" r:id="rId6"/>
      <headerFooter alignWithMargins="0">
        <oddFooter>&amp;C&amp;P</oddFooter>
      </headerFooter>
    </customSheetView>
  </customSheetViews>
  <mergeCells count="7">
    <mergeCell ref="A121:B121"/>
    <mergeCell ref="A6:D6"/>
    <mergeCell ref="A120:B120"/>
    <mergeCell ref="A1:D1"/>
    <mergeCell ref="A2:D2"/>
    <mergeCell ref="A3:D3"/>
    <mergeCell ref="A4:D4"/>
  </mergeCells>
  <phoneticPr fontId="0" type="noConversion"/>
  <pageMargins left="0.78740157480314965" right="0.78740157480314965" top="0.39370078740157483" bottom="0.39370078740157483" header="0.19685039370078741" footer="0.19685039370078741"/>
  <pageSetup paperSize="9" scale="97" fitToHeight="0" orientation="portrait" r:id="rId7"/>
  <headerFooter alignWithMargins="0">
    <oddFooter>&amp;C&amp;P</oddFooter>
  </headerFooter>
</worksheet>
</file>

<file path=xl/worksheets/sheet3.xml><?xml version="1.0" encoding="utf-8"?>
<worksheet xmlns="http://schemas.openxmlformats.org/spreadsheetml/2006/main" xmlns:r="http://schemas.openxmlformats.org/officeDocument/2006/relationships">
  <sheetPr codeName="Лист5"/>
  <dimension ref="A1:D26"/>
  <sheetViews>
    <sheetView showGridLines="0" view="pageBreakPreview" topLeftCell="A16" zoomScaleSheetLayoutView="100" workbookViewId="0">
      <selection activeCell="D24" sqref="D24"/>
    </sheetView>
  </sheetViews>
  <sheetFormatPr defaultRowHeight="12.75"/>
  <cols>
    <col min="1" max="1" width="28.7109375" bestFit="1" customWidth="1"/>
    <col min="2" max="2" width="53.42578125" customWidth="1"/>
    <col min="3" max="3" width="19.7109375" hidden="1" customWidth="1"/>
    <col min="4" max="4" width="19.7109375" customWidth="1"/>
  </cols>
  <sheetData>
    <row r="1" spans="1:4" ht="15.75">
      <c r="A1" s="339" t="s">
        <v>1938</v>
      </c>
      <c r="B1" s="339"/>
      <c r="C1" s="339"/>
      <c r="D1" s="339"/>
    </row>
    <row r="2" spans="1:4" ht="15.75">
      <c r="A2" s="339" t="s">
        <v>1052</v>
      </c>
      <c r="B2" s="339"/>
      <c r="C2" s="339"/>
      <c r="D2" s="339"/>
    </row>
    <row r="3" spans="1:4" ht="15.75">
      <c r="A3" s="339" t="s">
        <v>705</v>
      </c>
      <c r="B3" s="339"/>
      <c r="C3" s="339"/>
      <c r="D3" s="339"/>
    </row>
    <row r="4" spans="1:4" ht="15.75">
      <c r="A4" s="339" t="s">
        <v>1213</v>
      </c>
      <c r="B4" s="339"/>
      <c r="C4" s="339"/>
      <c r="D4" s="339"/>
    </row>
    <row r="5" spans="1:4" ht="15.75">
      <c r="A5" s="143"/>
      <c r="B5" s="143"/>
      <c r="C5" s="143"/>
    </row>
    <row r="6" spans="1:4" ht="15.75">
      <c r="A6" s="142"/>
      <c r="B6" s="143"/>
      <c r="C6" s="143"/>
    </row>
    <row r="7" spans="1:4" ht="46.5" customHeight="1">
      <c r="A7" s="338" t="s">
        <v>2279</v>
      </c>
      <c r="B7" s="338"/>
      <c r="C7" s="338"/>
    </row>
    <row r="8" spans="1:4" ht="16.5" thickBot="1">
      <c r="A8" s="151"/>
      <c r="B8" s="143"/>
      <c r="C8" s="143"/>
    </row>
    <row r="9" spans="1:4" ht="31.5">
      <c r="A9" s="144" t="s">
        <v>951</v>
      </c>
      <c r="B9" s="145" t="s">
        <v>234</v>
      </c>
      <c r="C9" s="146" t="s">
        <v>2288</v>
      </c>
      <c r="D9" s="146" t="s">
        <v>2276</v>
      </c>
    </row>
    <row r="10" spans="1:4" ht="31.5">
      <c r="A10" s="147" t="s">
        <v>860</v>
      </c>
      <c r="B10" s="65" t="s">
        <v>38</v>
      </c>
      <c r="C10" s="74">
        <f>C11+C13</f>
        <v>0</v>
      </c>
      <c r="D10" s="74">
        <f>D11+D13</f>
        <v>0</v>
      </c>
    </row>
    <row r="11" spans="1:4" ht="31.5">
      <c r="A11" s="147" t="s">
        <v>39</v>
      </c>
      <c r="B11" s="148" t="s">
        <v>1336</v>
      </c>
      <c r="C11" s="140">
        <f>C12</f>
        <v>0</v>
      </c>
      <c r="D11" s="140"/>
    </row>
    <row r="12" spans="1:4" ht="47.25">
      <c r="A12" s="147" t="s">
        <v>1337</v>
      </c>
      <c r="B12" s="148" t="s">
        <v>1457</v>
      </c>
      <c r="C12" s="140">
        <v>0</v>
      </c>
      <c r="D12" s="140"/>
    </row>
    <row r="13" spans="1:4" ht="47.25">
      <c r="A13" s="147" t="s">
        <v>1265</v>
      </c>
      <c r="B13" s="148" t="s">
        <v>1264</v>
      </c>
      <c r="C13" s="140">
        <f>C14</f>
        <v>0</v>
      </c>
      <c r="D13" s="140"/>
    </row>
    <row r="14" spans="1:4" ht="47.25">
      <c r="A14" s="147" t="s">
        <v>780</v>
      </c>
      <c r="B14" s="148" t="s">
        <v>1536</v>
      </c>
      <c r="C14" s="140">
        <v>0</v>
      </c>
      <c r="D14" s="140"/>
    </row>
    <row r="15" spans="1:4" ht="31.5">
      <c r="A15" s="147" t="s">
        <v>2136</v>
      </c>
      <c r="B15" s="65" t="s">
        <v>1722</v>
      </c>
      <c r="C15" s="74">
        <f>C18+C16</f>
        <v>8944349</v>
      </c>
      <c r="D15" s="74">
        <f>D18+D16</f>
        <v>8946499</v>
      </c>
    </row>
    <row r="16" spans="1:4" ht="47.25">
      <c r="A16" s="157" t="s">
        <v>2181</v>
      </c>
      <c r="B16" s="158" t="s">
        <v>2178</v>
      </c>
      <c r="C16" s="36">
        <v>39000000</v>
      </c>
      <c r="D16" s="36">
        <f>D17</f>
        <v>39000000</v>
      </c>
    </row>
    <row r="17" spans="1:4" ht="63">
      <c r="A17" s="157" t="s">
        <v>2180</v>
      </c>
      <c r="B17" s="158" t="s">
        <v>2179</v>
      </c>
      <c r="C17" s="36">
        <v>39000000</v>
      </c>
      <c r="D17" s="36">
        <v>39000000</v>
      </c>
    </row>
    <row r="18" spans="1:4" ht="47.25">
      <c r="A18" s="147" t="s">
        <v>2131</v>
      </c>
      <c r="B18" s="148" t="s">
        <v>580</v>
      </c>
      <c r="C18" s="140">
        <f>C19</f>
        <v>-30055651</v>
      </c>
      <c r="D18" s="140">
        <f>D19</f>
        <v>-30053501</v>
      </c>
    </row>
    <row r="19" spans="1:4" ht="63">
      <c r="A19" s="147" t="s">
        <v>2132</v>
      </c>
      <c r="B19" s="148" t="s">
        <v>398</v>
      </c>
      <c r="C19" s="140">
        <f>-30000000-55651</f>
        <v>-30055651</v>
      </c>
      <c r="D19" s="140">
        <v>-30053501</v>
      </c>
    </row>
    <row r="20" spans="1:4" ht="31.5">
      <c r="A20" s="147" t="s">
        <v>1266</v>
      </c>
      <c r="B20" s="65" t="s">
        <v>739</v>
      </c>
      <c r="C20" s="74">
        <f ca="1">C22+C21</f>
        <v>-13873885</v>
      </c>
      <c r="D20" s="74">
        <f ca="1">D22+D21</f>
        <v>-13849887</v>
      </c>
    </row>
    <row r="21" spans="1:4" ht="31.5">
      <c r="A21" s="147" t="s">
        <v>740</v>
      </c>
      <c r="B21" s="148" t="s">
        <v>1014</v>
      </c>
      <c r="C21" s="140">
        <f>-(Пр1!J153+C11+C24+C16)</f>
        <v>-1644483087</v>
      </c>
      <c r="D21" s="140">
        <f>-Пр1!J153-D24-D16</f>
        <v>-1644456939</v>
      </c>
    </row>
    <row r="22" spans="1:4" ht="31.5">
      <c r="A22" s="77" t="s">
        <v>726</v>
      </c>
      <c r="B22" s="149" t="s">
        <v>359</v>
      </c>
      <c r="C22" s="150">
        <f ca="1">Пр2!D120-C18</f>
        <v>1630609202</v>
      </c>
      <c r="D22" s="150">
        <f ca="1">Пр2!D120-Пр3!D18</f>
        <v>1630607052</v>
      </c>
    </row>
    <row r="23" spans="1:4" ht="31.5">
      <c r="A23" s="77" t="s">
        <v>565</v>
      </c>
      <c r="B23" s="78" t="s">
        <v>485</v>
      </c>
      <c r="C23" s="79">
        <f>C24</f>
        <v>55651</v>
      </c>
      <c r="D23" s="79">
        <f>D24</f>
        <v>29503</v>
      </c>
    </row>
    <row r="24" spans="1:4" ht="47.25">
      <c r="A24" s="77" t="s">
        <v>566</v>
      </c>
      <c r="B24" s="149" t="s">
        <v>555</v>
      </c>
      <c r="C24" s="150">
        <f>C25</f>
        <v>55651</v>
      </c>
      <c r="D24" s="150">
        <f>D25</f>
        <v>29503</v>
      </c>
    </row>
    <row r="25" spans="1:4" ht="48" thickBot="1">
      <c r="A25" s="77" t="s">
        <v>1087</v>
      </c>
      <c r="B25" s="149" t="s">
        <v>1467</v>
      </c>
      <c r="C25" s="150">
        <v>55651</v>
      </c>
      <c r="D25" s="150">
        <v>29503</v>
      </c>
    </row>
    <row r="26" spans="1:4" ht="16.5" thickBot="1">
      <c r="A26" s="336" t="s">
        <v>505</v>
      </c>
      <c r="B26" s="337"/>
      <c r="C26" s="37">
        <f ca="1">C20+C10+C23+C15</f>
        <v>-4873885</v>
      </c>
      <c r="D26" s="37">
        <f ca="1">D20+D10+D23+D15</f>
        <v>-4873885</v>
      </c>
    </row>
  </sheetData>
  <sheetProtection formatCells="0" formatColumns="0" formatRows="0" insertColumns="0" insertRows="0" insertHyperlinks="0" deleteColumns="0" deleteRows="0" sort="0" autoFilter="0" pivotTables="0"/>
  <customSheetViews>
    <customSheetView guid="{E5662E33-D4B0-43EA-9B06-C8DA9DFDBEF6}" printArea="1" hiddenRows="1" hiddenColumns="1" showRuler="0">
      <selection activeCell="B9" sqref="B9"/>
      <pageMargins left="0.75" right="0.75" top="1" bottom="1" header="0.5" footer="0.5"/>
      <pageSetup paperSize="9" scale="88" orientation="portrait" r:id="rId1"/>
      <headerFooter alignWithMargins="0"/>
    </customSheetView>
    <customSheetView guid="{B3311466-F005-49F1-A579-3E6CECE305A8}" hiddenRows="1" hiddenColumns="1" showRuler="0">
      <selection sqref="A1:IV65536"/>
      <pageMargins left="0.75" right="0.75" top="1" bottom="1" header="0.5" footer="0.5"/>
      <pageSetup paperSize="9" scale="88" orientation="portrait" r:id="rId2"/>
      <headerFooter alignWithMargins="0"/>
    </customSheetView>
    <customSheetView guid="{F3607253-7816-4CF7-9CFD-2ADFFAD916F8}" hiddenRows="1" hiddenColumns="1" showRuler="0">
      <selection sqref="A1:IV65536"/>
      <pageMargins left="0.75" right="0.75" top="1" bottom="1" header="0.5" footer="0.5"/>
      <pageSetup paperSize="9" scale="88" orientation="portrait" r:id="rId3"/>
      <headerFooter alignWithMargins="0"/>
    </customSheetView>
    <customSheetView guid="{A5E41FC9-89B1-40D2-B587-57BC4C5E4715}" hiddenRows="1" hiddenColumns="1" showRuler="0">
      <selection sqref="A1:IV65536"/>
      <pageMargins left="0.75" right="0.75" top="1" bottom="1" header="0.5" footer="0.5"/>
      <headerFooter alignWithMargins="0"/>
    </customSheetView>
    <customSheetView guid="{66DBF0AC-E9A0-482F-9E41-1928B6CA83DC}" showPageBreaks="1" fitToPage="1" hiddenRows="1" hiddenColumns="1" view="pageBreakPreview" showRuler="0" topLeftCell="A17">
      <selection activeCell="F21" sqref="F21"/>
      <pageMargins left="0.75" right="0.75" top="1" bottom="1" header="0.5" footer="0.5"/>
      <pageSetup paperSize="9" scale="88" orientation="portrait" r:id="rId4"/>
      <headerFooter alignWithMargins="0"/>
    </customSheetView>
    <customSheetView guid="{91923F83-3A6B-4204-9891-178562AB34F1}" hiddenRows="1" hiddenColumns="1" showRuler="0">
      <selection sqref="A1:IV65536"/>
      <pageMargins left="0.75" right="0.75" top="1" bottom="1" header="0.5" footer="0.5"/>
      <headerFooter alignWithMargins="0"/>
    </customSheetView>
  </customSheetViews>
  <mergeCells count="6">
    <mergeCell ref="A26:B26"/>
    <mergeCell ref="A7:C7"/>
    <mergeCell ref="A1:D1"/>
    <mergeCell ref="A2:D2"/>
    <mergeCell ref="A3:D3"/>
    <mergeCell ref="A4:D4"/>
  </mergeCells>
  <phoneticPr fontId="0" type="noConversion"/>
  <pageMargins left="0.78740157480314965" right="0.78740157480314965" top="0.39370078740157483" bottom="0.39370078740157483" header="0.19685039370078741" footer="0.19685039370078741"/>
  <pageSetup paperSize="9" scale="85" fitToHeight="0" orientation="portrait" r:id="rId5"/>
  <headerFooter alignWithMargins="0">
    <oddFooter>&amp;C&amp;P</oddFooter>
  </headerFooter>
</worksheet>
</file>

<file path=xl/worksheets/sheet4.xml><?xml version="1.0" encoding="utf-8"?>
<worksheet xmlns="http://schemas.openxmlformats.org/spreadsheetml/2006/main" xmlns:r="http://schemas.openxmlformats.org/officeDocument/2006/relationships">
  <sheetPr codeName="Лист8"/>
  <dimension ref="A1:E38"/>
  <sheetViews>
    <sheetView showGridLines="0" view="pageBreakPreview" topLeftCell="A22" zoomScaleNormal="100" zoomScaleSheetLayoutView="100" workbookViewId="0">
      <selection activeCell="A35" sqref="A35:E35"/>
    </sheetView>
  </sheetViews>
  <sheetFormatPr defaultColWidth="9.140625" defaultRowHeight="12.75"/>
  <cols>
    <col min="1" max="1" width="27.7109375" style="117" customWidth="1"/>
    <col min="2" max="2" width="18.85546875" style="117" customWidth="1"/>
    <col min="3" max="3" width="9" style="117" bestFit="1" customWidth="1"/>
    <col min="4" max="4" width="13.42578125" style="117" customWidth="1"/>
    <col min="5" max="5" width="14.7109375" style="117" customWidth="1"/>
    <col min="6" max="16384" width="9.140625" style="117"/>
  </cols>
  <sheetData>
    <row r="1" spans="1:5" ht="15.75">
      <c r="A1" s="330" t="s">
        <v>6</v>
      </c>
      <c r="B1" s="330"/>
      <c r="C1" s="330"/>
      <c r="D1" s="342"/>
      <c r="E1" s="342"/>
    </row>
    <row r="2" spans="1:5" ht="15.75">
      <c r="A2" s="330" t="s">
        <v>1052</v>
      </c>
      <c r="B2" s="330"/>
      <c r="C2" s="330"/>
      <c r="D2" s="342"/>
      <c r="E2" s="342"/>
    </row>
    <row r="3" spans="1:5" ht="15.75">
      <c r="A3" s="330" t="s">
        <v>705</v>
      </c>
      <c r="B3" s="330"/>
      <c r="C3" s="330"/>
      <c r="D3" s="342"/>
      <c r="E3" s="342"/>
    </row>
    <row r="4" spans="1:5" ht="15.75">
      <c r="A4" s="330" t="s">
        <v>1213</v>
      </c>
      <c r="B4" s="330"/>
      <c r="C4" s="330"/>
      <c r="D4" s="342"/>
      <c r="E4" s="342"/>
    </row>
    <row r="5" spans="1:5" ht="15.75">
      <c r="A5" s="343"/>
      <c r="B5" s="342"/>
      <c r="C5" s="342"/>
      <c r="D5" s="342"/>
      <c r="E5" s="342"/>
    </row>
    <row r="6" spans="1:5" ht="15.75">
      <c r="A6" s="340" t="s">
        <v>2280</v>
      </c>
      <c r="B6" s="341"/>
      <c r="C6" s="341"/>
      <c r="D6" s="341"/>
      <c r="E6" s="341"/>
    </row>
    <row r="7" spans="1:5" ht="32.25" customHeight="1">
      <c r="A7" s="347" t="s">
        <v>2281</v>
      </c>
      <c r="B7" s="348"/>
      <c r="C7" s="348"/>
      <c r="D7" s="348"/>
      <c r="E7" s="348"/>
    </row>
    <row r="8" spans="1:5" ht="9.75" customHeight="1">
      <c r="A8" s="268"/>
      <c r="B8" s="1"/>
      <c r="C8" s="1"/>
      <c r="D8" s="1"/>
      <c r="E8" s="1"/>
    </row>
    <row r="9" spans="1:5" ht="15.75" hidden="1">
      <c r="A9" s="349"/>
      <c r="B9" s="341"/>
      <c r="C9" s="341"/>
      <c r="D9" s="341"/>
      <c r="E9" s="341"/>
    </row>
    <row r="10" spans="1:5" ht="21" customHeight="1">
      <c r="A10" s="350" t="s">
        <v>2282</v>
      </c>
      <c r="B10" s="348"/>
      <c r="C10" s="348"/>
      <c r="D10" s="348"/>
      <c r="E10" s="348"/>
    </row>
    <row r="11" spans="1:5" ht="16.5" thickBot="1">
      <c r="A11" s="351" t="s">
        <v>2201</v>
      </c>
      <c r="B11" s="352"/>
      <c r="C11" s="352"/>
      <c r="D11" s="352"/>
      <c r="E11" s="352"/>
    </row>
    <row r="12" spans="1:5" ht="16.5" thickBot="1">
      <c r="A12" s="269" t="s">
        <v>2202</v>
      </c>
      <c r="B12" s="353" t="s">
        <v>2203</v>
      </c>
      <c r="C12" s="354"/>
      <c r="D12" s="354"/>
      <c r="E12" s="355"/>
    </row>
    <row r="13" spans="1:5" ht="16.5" thickBot="1">
      <c r="A13" s="159">
        <v>1</v>
      </c>
      <c r="B13" s="353">
        <v>2</v>
      </c>
      <c r="C13" s="354"/>
      <c r="D13" s="354"/>
      <c r="E13" s="355"/>
    </row>
    <row r="14" spans="1:5" ht="32.25" thickBot="1">
      <c r="A14" s="160" t="s">
        <v>2204</v>
      </c>
      <c r="B14" s="356">
        <f>B15-B16</f>
        <v>0</v>
      </c>
      <c r="C14" s="345"/>
      <c r="D14" s="345"/>
      <c r="E14" s="346"/>
    </row>
    <row r="15" spans="1:5" ht="16.5" thickBot="1">
      <c r="A15" s="161" t="s">
        <v>2205</v>
      </c>
      <c r="B15" s="357"/>
      <c r="C15" s="345"/>
      <c r="D15" s="345"/>
      <c r="E15" s="346"/>
    </row>
    <row r="16" spans="1:5" ht="16.5" thickBot="1">
      <c r="A16" s="162" t="s">
        <v>2206</v>
      </c>
      <c r="B16" s="344"/>
      <c r="C16" s="345"/>
      <c r="D16" s="345"/>
      <c r="E16" s="346"/>
    </row>
    <row r="17" spans="1:5" ht="16.5" thickBot="1">
      <c r="A17" s="160" t="s">
        <v>2207</v>
      </c>
      <c r="B17" s="358">
        <f>B18-B19</f>
        <v>8946499</v>
      </c>
      <c r="C17" s="345"/>
      <c r="D17" s="345"/>
      <c r="E17" s="346"/>
    </row>
    <row r="18" spans="1:5" ht="16.5" thickBot="1">
      <c r="A18" s="163" t="s">
        <v>2208</v>
      </c>
      <c r="B18" s="344">
        <v>39000000</v>
      </c>
      <c r="C18" s="345"/>
      <c r="D18" s="345"/>
      <c r="E18" s="346"/>
    </row>
    <row r="19" spans="1:5" ht="16.5" thickBot="1">
      <c r="A19" s="163" t="s">
        <v>2206</v>
      </c>
      <c r="B19" s="344">
        <v>30053501</v>
      </c>
      <c r="C19" s="345"/>
      <c r="D19" s="345"/>
      <c r="E19" s="346"/>
    </row>
    <row r="20" spans="1:5" ht="16.5" thickBot="1">
      <c r="A20" s="164" t="s">
        <v>2209</v>
      </c>
      <c r="B20" s="358">
        <f>B21-B22</f>
        <v>8946499</v>
      </c>
      <c r="C20" s="345"/>
      <c r="D20" s="345"/>
      <c r="E20" s="346"/>
    </row>
    <row r="21" spans="1:5" ht="16.5" thickBot="1">
      <c r="A21" s="165" t="s">
        <v>2210</v>
      </c>
      <c r="B21" s="357">
        <f>B15+B18</f>
        <v>39000000</v>
      </c>
      <c r="C21" s="345"/>
      <c r="D21" s="345"/>
      <c r="E21" s="346"/>
    </row>
    <row r="22" spans="1:5" ht="16.5" thickBot="1">
      <c r="A22" s="165" t="s">
        <v>2211</v>
      </c>
      <c r="B22" s="344">
        <f>B16+B19</f>
        <v>30053501</v>
      </c>
      <c r="C22" s="345"/>
      <c r="D22" s="345"/>
      <c r="E22" s="346"/>
    </row>
    <row r="23" spans="1:5" ht="64.5" customHeight="1" thickBot="1">
      <c r="A23" s="166" t="s">
        <v>2212</v>
      </c>
      <c r="B23" s="358">
        <f>B20</f>
        <v>8946499</v>
      </c>
      <c r="C23" s="345"/>
      <c r="D23" s="345"/>
      <c r="E23" s="346"/>
    </row>
    <row r="24" spans="1:5" ht="15.75">
      <c r="A24" s="349" t="s">
        <v>2283</v>
      </c>
      <c r="B24" s="341"/>
      <c r="C24" s="341"/>
      <c r="D24" s="341"/>
      <c r="E24" s="341"/>
    </row>
    <row r="25" spans="1:5" ht="13.5" customHeight="1" thickBot="1">
      <c r="A25" s="343" t="s">
        <v>2213</v>
      </c>
      <c r="B25" s="342"/>
      <c r="C25" s="342"/>
      <c r="D25" s="342"/>
      <c r="E25" s="342"/>
    </row>
    <row r="26" spans="1:5" ht="16.5" thickBot="1">
      <c r="A26" s="281">
        <v>1</v>
      </c>
      <c r="B26" s="353">
        <v>2</v>
      </c>
      <c r="C26" s="362"/>
      <c r="D26" s="362"/>
      <c r="E26" s="363"/>
    </row>
    <row r="27" spans="1:5" ht="48" thickBot="1">
      <c r="A27" s="167" t="s">
        <v>2284</v>
      </c>
      <c r="B27" s="359">
        <v>39592849</v>
      </c>
      <c r="C27" s="360"/>
      <c r="D27" s="360"/>
      <c r="E27" s="361"/>
    </row>
    <row r="28" spans="1:5" ht="48" thickBot="1">
      <c r="A28" s="167" t="s">
        <v>2285</v>
      </c>
      <c r="B28" s="370">
        <v>1118002</v>
      </c>
      <c r="C28" s="371"/>
      <c r="D28" s="371"/>
      <c r="E28" s="372"/>
    </row>
    <row r="29" spans="1:5" ht="48" thickBot="1">
      <c r="A29" s="254" t="s">
        <v>2286</v>
      </c>
      <c r="B29" s="373">
        <v>39000000</v>
      </c>
      <c r="C29" s="374"/>
      <c r="D29" s="374"/>
      <c r="E29" s="375"/>
    </row>
    <row r="30" spans="1:5" ht="48" customHeight="1" thickBot="1">
      <c r="A30" s="308" t="s">
        <v>2287</v>
      </c>
      <c r="B30" s="376">
        <v>0</v>
      </c>
      <c r="C30" s="377"/>
      <c r="D30" s="377"/>
      <c r="E30" s="377"/>
    </row>
    <row r="31" spans="1:5" ht="30" customHeight="1" thickBot="1">
      <c r="A31" s="378" t="s">
        <v>2304</v>
      </c>
      <c r="B31" s="378"/>
      <c r="C31" s="378"/>
      <c r="D31" s="378"/>
      <c r="E31" s="378"/>
    </row>
    <row r="32" spans="1:5" ht="15.75" customHeight="1" thickBot="1">
      <c r="A32" s="282"/>
      <c r="B32" s="353" t="s">
        <v>2214</v>
      </c>
      <c r="C32" s="379"/>
      <c r="D32" s="380"/>
      <c r="E32" s="267" t="s">
        <v>2215</v>
      </c>
    </row>
    <row r="33" spans="1:5" ht="16.5" hidden="1" thickBot="1">
      <c r="A33" s="266"/>
      <c r="B33" s="278"/>
      <c r="C33" s="279"/>
      <c r="D33" s="280"/>
      <c r="E33" s="267"/>
    </row>
    <row r="34" spans="1:5" ht="32.25" thickBot="1">
      <c r="A34" s="327" t="s">
        <v>2216</v>
      </c>
      <c r="B34" s="381"/>
      <c r="C34" s="382"/>
      <c r="D34" s="383"/>
      <c r="E34" s="328">
        <v>0</v>
      </c>
    </row>
    <row r="35" spans="1:5" ht="16.5" thickBot="1">
      <c r="A35" s="327" t="s">
        <v>2217</v>
      </c>
      <c r="B35" s="381">
        <f>B27</f>
        <v>39592849</v>
      </c>
      <c r="C35" s="382"/>
      <c r="D35" s="383"/>
      <c r="E35" s="328">
        <v>1</v>
      </c>
    </row>
    <row r="36" spans="1:5" ht="32.25" thickBot="1">
      <c r="A36" s="307" t="s">
        <v>2218</v>
      </c>
      <c r="B36" s="364"/>
      <c r="C36" s="364"/>
      <c r="D36" s="364"/>
      <c r="E36" s="169">
        <v>0</v>
      </c>
    </row>
    <row r="37" spans="1:5" ht="32.25" thickBot="1">
      <c r="A37" s="168" t="s">
        <v>2219</v>
      </c>
      <c r="B37" s="365">
        <f>B35</f>
        <v>39592849</v>
      </c>
      <c r="C37" s="366"/>
      <c r="D37" s="367"/>
      <c r="E37" s="309">
        <v>1</v>
      </c>
    </row>
    <row r="38" spans="1:5" ht="15.75">
      <c r="A38" s="368"/>
      <c r="B38" s="369"/>
      <c r="C38" s="369"/>
      <c r="D38" s="369"/>
      <c r="E38" s="369"/>
    </row>
  </sheetData>
  <mergeCells count="36">
    <mergeCell ref="B36:D36"/>
    <mergeCell ref="B37:D37"/>
    <mergeCell ref="A38:E38"/>
    <mergeCell ref="B28:E28"/>
    <mergeCell ref="B29:E29"/>
    <mergeCell ref="B30:E30"/>
    <mergeCell ref="A31:E31"/>
    <mergeCell ref="B32:D32"/>
    <mergeCell ref="B34:D34"/>
    <mergeCell ref="B35:D35"/>
    <mergeCell ref="B27:E27"/>
    <mergeCell ref="B20:E20"/>
    <mergeCell ref="B21:E21"/>
    <mergeCell ref="B22:E22"/>
    <mergeCell ref="B23:E23"/>
    <mergeCell ref="A24:E24"/>
    <mergeCell ref="A25:E25"/>
    <mergeCell ref="B26:E26"/>
    <mergeCell ref="B19:E19"/>
    <mergeCell ref="A7:E7"/>
    <mergeCell ref="A9:E9"/>
    <mergeCell ref="A10:E10"/>
    <mergeCell ref="A11:E11"/>
    <mergeCell ref="B12:E12"/>
    <mergeCell ref="B13:E13"/>
    <mergeCell ref="B14:E14"/>
    <mergeCell ref="B15:E15"/>
    <mergeCell ref="B16:E16"/>
    <mergeCell ref="B17:E17"/>
    <mergeCell ref="B18:E18"/>
    <mergeCell ref="A6:E6"/>
    <mergeCell ref="A1:E1"/>
    <mergeCell ref="A2:E2"/>
    <mergeCell ref="A3:E3"/>
    <mergeCell ref="A4:E4"/>
    <mergeCell ref="A5:E5"/>
  </mergeCells>
  <pageMargins left="0.7" right="0.7" top="0.75" bottom="0.75" header="0.3" footer="0.3"/>
  <pageSetup paperSize="9" orientation="portrait" r:id="rId1"/>
  <headerFooter>
    <oddFooter>&amp;C&amp;P</oddFooter>
  </headerFooter>
</worksheet>
</file>

<file path=xl/worksheets/sheet5.xml><?xml version="1.0" encoding="utf-8"?>
<worksheet xmlns="http://schemas.openxmlformats.org/spreadsheetml/2006/main" xmlns:r="http://schemas.openxmlformats.org/officeDocument/2006/relationships">
  <sheetPr codeName="Лист12">
    <outlinePr summaryBelow="0"/>
    <pageSetUpPr fitToPage="1"/>
  </sheetPr>
  <dimension ref="A1:S846"/>
  <sheetViews>
    <sheetView showGridLines="0" tabSelected="1" view="pageBreakPreview" topLeftCell="A241" zoomScale="90" zoomScaleSheetLayoutView="90" workbookViewId="0">
      <selection activeCell="A252" sqref="A252:G846"/>
    </sheetView>
  </sheetViews>
  <sheetFormatPr defaultColWidth="9.140625" defaultRowHeight="15.75" outlineLevelCol="1"/>
  <cols>
    <col min="1" max="1" width="42.5703125" style="17" customWidth="1"/>
    <col min="2" max="2" width="10.7109375" style="18" customWidth="1"/>
    <col min="3" max="3" width="7.85546875" style="18" customWidth="1"/>
    <col min="4" max="4" width="10.140625" style="18" customWidth="1"/>
    <col min="5" max="5" width="7.7109375" style="18" customWidth="1"/>
    <col min="6" max="6" width="15.7109375" style="101" hidden="1" customWidth="1" outlineLevel="1"/>
    <col min="7" max="7" width="15.5703125" style="75" customWidth="1" collapsed="1"/>
    <col min="8" max="16384" width="9.140625" style="16"/>
  </cols>
  <sheetData>
    <row r="1" spans="1:7">
      <c r="A1" s="384" t="s">
        <v>2305</v>
      </c>
      <c r="B1" s="384"/>
      <c r="C1" s="384"/>
      <c r="D1" s="384"/>
      <c r="E1" s="384"/>
      <c r="F1" s="384"/>
      <c r="G1" s="384"/>
    </row>
    <row r="2" spans="1:7">
      <c r="A2" s="384" t="s">
        <v>1052</v>
      </c>
      <c r="B2" s="384"/>
      <c r="C2" s="384"/>
      <c r="D2" s="384"/>
      <c r="E2" s="384"/>
      <c r="F2" s="384"/>
      <c r="G2" s="384"/>
    </row>
    <row r="3" spans="1:7">
      <c r="A3" s="384" t="s">
        <v>705</v>
      </c>
      <c r="B3" s="384"/>
      <c r="C3" s="384"/>
      <c r="D3" s="384"/>
      <c r="E3" s="384"/>
      <c r="F3" s="384"/>
      <c r="G3" s="384"/>
    </row>
    <row r="4" spans="1:7">
      <c r="A4" s="384" t="s">
        <v>1213</v>
      </c>
      <c r="B4" s="384"/>
      <c r="C4" s="384"/>
      <c r="D4" s="384"/>
      <c r="E4" s="384"/>
      <c r="F4" s="384"/>
      <c r="G4" s="384"/>
    </row>
    <row r="5" spans="1:7">
      <c r="A5" s="213"/>
      <c r="B5" s="214"/>
      <c r="C5" s="214"/>
      <c r="D5" s="214"/>
      <c r="E5" s="214"/>
      <c r="F5" s="215"/>
      <c r="G5" s="216"/>
    </row>
    <row r="6" spans="1:7" ht="35.25" customHeight="1">
      <c r="A6" s="385" t="s">
        <v>2306</v>
      </c>
      <c r="B6" s="385"/>
      <c r="C6" s="385"/>
      <c r="D6" s="385"/>
      <c r="E6" s="385"/>
      <c r="F6" s="385"/>
      <c r="G6" s="385"/>
    </row>
    <row r="7" spans="1:7" ht="6.75" customHeight="1">
      <c r="A7" s="217"/>
      <c r="B7" s="218"/>
      <c r="C7" s="218"/>
      <c r="D7" s="218"/>
      <c r="E7" s="218"/>
      <c r="F7" s="219"/>
      <c r="G7" s="220"/>
    </row>
    <row r="8" spans="1:7" s="19" customFormat="1" ht="47.25">
      <c r="A8" s="223" t="s">
        <v>952</v>
      </c>
      <c r="B8" s="224" t="s">
        <v>1325</v>
      </c>
      <c r="C8" s="224" t="s">
        <v>1443</v>
      </c>
      <c r="D8" s="224" t="s">
        <v>1444</v>
      </c>
      <c r="E8" s="224" t="s">
        <v>1445</v>
      </c>
      <c r="F8" s="225" t="s">
        <v>2288</v>
      </c>
      <c r="G8" s="225" t="s">
        <v>2276</v>
      </c>
    </row>
    <row r="9" spans="1:7" s="20" customFormat="1" ht="31.5">
      <c r="A9" s="226" t="str">
        <f>IF(B9&gt;0,VLOOKUP(B9,КВСР!A1:B1166,2),IF(C9&gt;0,VLOOKUP(C9,КФСР!A1:B1513,2),IF(D9&gt;0,VLOOKUP(D9,КЦСР!A1:B3994,2),IF(E9&gt;0,VLOOKUP(E9,КВР!A1:B1932,2)))))</f>
        <v>Администрация Тутаевского муниципального района</v>
      </c>
      <c r="B9" s="227">
        <v>950</v>
      </c>
      <c r="C9" s="228"/>
      <c r="D9" s="229"/>
      <c r="E9" s="230"/>
      <c r="F9" s="222">
        <v>193381022.27000001</v>
      </c>
      <c r="G9" s="222">
        <f>G10+G14+G24+G28+G32+G56+G65+G70+G81+G96+G118+G122+G126</f>
        <v>102806794</v>
      </c>
    </row>
    <row r="10" spans="1:7" s="20" customFormat="1" ht="63">
      <c r="A10" s="231" t="str">
        <f>IF(B10&gt;0,VLOOKUP(B10,КВСР!A2:B1167,2),IF(C10&gt;0,VLOOKUP(C10,КФСР!A2:B1514,2),IF(D10&gt;0,VLOOKUP(D10,КЦСР!A2:B3995,2),IF(E10&gt;0,VLOOKUP(E10,КВР!A2:B1933,2)))))</f>
        <v>Функционирование высшего должностного лица субъекта Российской Федерации и муниципального образования</v>
      </c>
      <c r="B10" s="232"/>
      <c r="C10" s="228">
        <v>102</v>
      </c>
      <c r="D10" s="229"/>
      <c r="E10" s="230"/>
      <c r="F10" s="221">
        <v>1342842</v>
      </c>
      <c r="G10" s="221">
        <f t="shared" ref="G10:G11" si="0">G11</f>
        <v>1342840</v>
      </c>
    </row>
    <row r="11" spans="1:7" s="20" customFormat="1" ht="78.75">
      <c r="A11" s="231" t="str">
        <f>IF(B11&gt;0,VLOOKUP(B11,КВСР!A3:B1168,2),IF(C11&gt;0,VLOOKUP(C11,КФСР!A3:B1515,2),IF(D11&gt;0,VLOOKUP(D11,КЦСР!A3:B3996,2),IF(E11&gt;0,VLOOKUP(E11,КВР!A3:B1934,2)))))</f>
        <v>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v>
      </c>
      <c r="B11" s="232"/>
      <c r="C11" s="228"/>
      <c r="D11" s="229">
        <v>20000</v>
      </c>
      <c r="E11" s="230"/>
      <c r="F11" s="221">
        <v>1342842</v>
      </c>
      <c r="G11" s="221">
        <f t="shared" si="0"/>
        <v>1342840</v>
      </c>
    </row>
    <row r="12" spans="1:7" s="20" customFormat="1">
      <c r="A12" s="231" t="str">
        <f>IF(B12&gt;0,VLOOKUP(B12,КВСР!A4:B1169,2),IF(C12&gt;0,VLOOKUP(C12,КФСР!A4:B1516,2),IF(D12&gt;0,VLOOKUP(D12,КЦСР!A4:B3997,2),IF(E12&gt;0,VLOOKUP(E12,КВР!A4:B1935,2)))))</f>
        <v>Глава муниципального образования</v>
      </c>
      <c r="B12" s="232"/>
      <c r="C12" s="228"/>
      <c r="D12" s="229">
        <v>20300</v>
      </c>
      <c r="E12" s="230"/>
      <c r="F12" s="221">
        <v>1342842</v>
      </c>
      <c r="G12" s="221">
        <f>G13</f>
        <v>1342840</v>
      </c>
    </row>
    <row r="13" spans="1:7" s="20" customFormat="1" ht="19.5" customHeight="1">
      <c r="A13" s="231" t="str">
        <f>IF(B13&gt;0,VLOOKUP(B13,КВСР!A5:B1170,2),IF(C13&gt;0,VLOOKUP(C13,КФСР!A5:B1517,2),IF(D13&gt;0,VLOOKUP(D13,КЦСР!A5:B3998,2),IF(E13&gt;0,VLOOKUP(E13,КВР!A5:B1936,2)))))</f>
        <v>Фонд оплаты труда и страховые взносы</v>
      </c>
      <c r="B13" s="232"/>
      <c r="C13" s="228"/>
      <c r="D13" s="229"/>
      <c r="E13" s="230">
        <v>121</v>
      </c>
      <c r="F13" s="221">
        <v>1342842</v>
      </c>
      <c r="G13" s="221">
        <v>1342840</v>
      </c>
    </row>
    <row r="14" spans="1:7" s="20" customFormat="1" ht="94.5">
      <c r="A14" s="231" t="str">
        <f>IF(B14&gt;0,VLOOKUP(B14,КВСР!A6:B1171,2),IF(C14&gt;0,VLOOKUP(C14,КФСР!A6:B1518,2),IF(D14&gt;0,VLOOKUP(D14,КЦСР!A6:B3999,2),IF(E14&gt;0,VLOOKUP(E14,КВР!A6:B1937,2)))))</f>
        <v>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v>
      </c>
      <c r="B14" s="233"/>
      <c r="C14" s="234">
        <v>104</v>
      </c>
      <c r="D14" s="235"/>
      <c r="E14" s="236"/>
      <c r="F14" s="221">
        <v>28575415</v>
      </c>
      <c r="G14" s="221">
        <f>G15</f>
        <v>28441625</v>
      </c>
    </row>
    <row r="15" spans="1:7" s="20" customFormat="1" ht="78.75">
      <c r="A15" s="231" t="str">
        <f>IF(B15&gt;0,VLOOKUP(B15,КВСР!A7:B1172,2),IF(C15&gt;0,VLOOKUP(C15,КФСР!A7:B1519,2),IF(D15&gt;0,VLOOKUP(D15,КЦСР!A7:B4000,2),IF(E15&gt;0,VLOOKUP(E15,КВР!A7:B1938,2)))))</f>
        <v>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v>
      </c>
      <c r="B15" s="233"/>
      <c r="C15" s="234"/>
      <c r="D15" s="235">
        <v>20000</v>
      </c>
      <c r="E15" s="236"/>
      <c r="F15" s="221">
        <v>28575415</v>
      </c>
      <c r="G15" s="221">
        <f>G16</f>
        <v>28441625</v>
      </c>
    </row>
    <row r="16" spans="1:7" s="20" customFormat="1">
      <c r="A16" s="231" t="str">
        <f>IF(B16&gt;0,VLOOKUP(B16,КВСР!A8:B1173,2),IF(C16&gt;0,VLOOKUP(C16,КФСР!A8:B1520,2),IF(D16&gt;0,VLOOKUP(D16,КЦСР!A8:B4001,2),IF(E16&gt;0,VLOOKUP(E16,КВР!A8:B1939,2)))))</f>
        <v>Центральный аппарат</v>
      </c>
      <c r="B16" s="233"/>
      <c r="C16" s="234"/>
      <c r="D16" s="229">
        <v>20400</v>
      </c>
      <c r="E16" s="236"/>
      <c r="F16" s="221">
        <v>28575415</v>
      </c>
      <c r="G16" s="221">
        <f>SUM(G17:G23)</f>
        <v>28441625</v>
      </c>
    </row>
    <row r="17" spans="1:7" s="20" customFormat="1" ht="18" customHeight="1">
      <c r="A17" s="231" t="str">
        <f>IF(B17&gt;0,VLOOKUP(B17,КВСР!A9:B1174,2),IF(C17&gt;0,VLOOKUP(C17,КФСР!A9:B1521,2),IF(D17&gt;0,VLOOKUP(D17,КЦСР!A9:B4002,2),IF(E17&gt;0,VLOOKUP(E17,КВР!A9:B1940,2)))))</f>
        <v>Фонд оплаты труда и страховые взносы</v>
      </c>
      <c r="B17" s="233"/>
      <c r="C17" s="234"/>
      <c r="D17" s="235"/>
      <c r="E17" s="236">
        <v>121</v>
      </c>
      <c r="F17" s="221">
        <v>22800430</v>
      </c>
      <c r="G17" s="221">
        <v>22684057</v>
      </c>
    </row>
    <row r="18" spans="1:7" s="20" customFormat="1" ht="31.5">
      <c r="A18" s="231" t="str">
        <f>IF(B18&gt;0,VLOOKUP(B18,КВСР!A10:B1175,2),IF(C18&gt;0,VLOOKUP(C18,КФСР!A10:B1522,2),IF(D18&gt;0,VLOOKUP(D18,КЦСР!A10:B4003,2),IF(E18&gt;0,VLOOKUP(E18,КВР!A10:B1941,2)))))</f>
        <v>Иные выплаты персоналу, за исключением фонда оплаты труда</v>
      </c>
      <c r="B18" s="233"/>
      <c r="C18" s="234"/>
      <c r="D18" s="235"/>
      <c r="E18" s="236">
        <v>122</v>
      </c>
      <c r="F18" s="221">
        <v>3410</v>
      </c>
      <c r="G18" s="221">
        <v>3410</v>
      </c>
    </row>
    <row r="19" spans="1:7" s="20" customFormat="1" ht="30.75" customHeight="1">
      <c r="A19" s="231" t="str">
        <f>IF(B19&gt;0,VLOOKUP(B19,КВСР!A11:B1176,2),IF(C19&gt;0,VLOOKUP(C19,КФСР!A11:B1523,2),IF(D19&gt;0,VLOOKUP(D19,КЦСР!A11:B4004,2),IF(E19&gt;0,VLOOKUP(E19,КВР!A11:B1942,2)))))</f>
        <v>Закупка товаров, работ, услуг в сфере информационно-коммуникационных технологий</v>
      </c>
      <c r="B19" s="233"/>
      <c r="C19" s="234"/>
      <c r="D19" s="235"/>
      <c r="E19" s="236">
        <v>242</v>
      </c>
      <c r="F19" s="221">
        <v>1049095</v>
      </c>
      <c r="G19" s="221">
        <v>1045358</v>
      </c>
    </row>
    <row r="20" spans="1:7" s="20" customFormat="1" ht="30.75" customHeight="1">
      <c r="A20" s="231" t="str">
        <f>IF(B20&gt;0,VLOOKUP(B20,КВСР!A12:B1177,2),IF(C20&gt;0,VLOOKUP(C20,КФСР!A12:B1524,2),IF(D20&gt;0,VLOOKUP(D20,КЦСР!A12:B4005,2),IF(E20&gt;0,VLOOKUP(E20,КВР!A12:B1943,2)))))</f>
        <v>Прочая закупка товаров, работ и услуг для государственных нужд</v>
      </c>
      <c r="B20" s="233"/>
      <c r="C20" s="234"/>
      <c r="D20" s="235"/>
      <c r="E20" s="236">
        <v>244</v>
      </c>
      <c r="F20" s="221">
        <v>3978841</v>
      </c>
      <c r="G20" s="221">
        <v>3966142</v>
      </c>
    </row>
    <row r="21" spans="1:7" s="20" customFormat="1" ht="160.5" customHeight="1">
      <c r="A21" s="231" t="str">
        <f>IF(B21&gt;0,VLOOKUP(B21,КВСР!A13:B1178,2),IF(C21&gt;0,VLOOKUP(C21,КФСР!A13:B1525,2),IF(D21&gt;0,VLOOKUP(D21,КЦСР!A13:B4006,2),IF(E21&gt;0,VLOOKUP(E21,КВР!A13:B1944,2)))))</f>
        <v>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либо должностных лиц этих органов, а также в результате деятельности казенных учреждений</v>
      </c>
      <c r="B21" s="233"/>
      <c r="C21" s="234"/>
      <c r="D21" s="235"/>
      <c r="E21" s="236">
        <v>831</v>
      </c>
      <c r="F21" s="221">
        <v>185000</v>
      </c>
      <c r="G21" s="221">
        <v>185000</v>
      </c>
    </row>
    <row r="22" spans="1:7" s="20" customFormat="1" ht="31.5">
      <c r="A22" s="231" t="str">
        <f>IF(B22&gt;0,VLOOKUP(B22,КВСР!A14:B1179,2),IF(C22&gt;0,VLOOKUP(C22,КФСР!A14:B1526,2),IF(D22&gt;0,VLOOKUP(D22,КЦСР!A14:B4007,2),IF(E22&gt;0,VLOOKUP(E22,КВР!A14:B1945,2)))))</f>
        <v>Уплата налога на имущество организаций и земельного налога</v>
      </c>
      <c r="B22" s="233"/>
      <c r="C22" s="234"/>
      <c r="D22" s="235"/>
      <c r="E22" s="236">
        <v>851</v>
      </c>
      <c r="F22" s="221">
        <v>416139</v>
      </c>
      <c r="G22" s="221">
        <v>416139</v>
      </c>
    </row>
    <row r="23" spans="1:7" s="20" customFormat="1" ht="31.5">
      <c r="A23" s="231" t="str">
        <f>IF(B23&gt;0,VLOOKUP(B23,КВСР!A15:B1180,2),IF(C23&gt;0,VLOOKUP(C23,КФСР!A15:B1527,2),IF(D23&gt;0,VLOOKUP(D23,КЦСР!A15:B4008,2),IF(E23&gt;0,VLOOKUP(E23,КВР!A15:B1946,2)))))</f>
        <v>Уплата прочих налогов, сборов и иных обязательных платежей</v>
      </c>
      <c r="B23" s="233"/>
      <c r="C23" s="234"/>
      <c r="D23" s="235"/>
      <c r="E23" s="236">
        <v>852</v>
      </c>
      <c r="F23" s="221">
        <v>142500</v>
      </c>
      <c r="G23" s="221">
        <v>141519</v>
      </c>
    </row>
    <row r="24" spans="1:7" s="20" customFormat="1" ht="31.5">
      <c r="A24" s="231" t="str">
        <f>IF(B24&gt;0,VLOOKUP(B24,КВСР!A16:B1181,2),IF(C24&gt;0,VLOOKUP(C24,КФСР!A16:B1528,2),IF(D24&gt;0,VLOOKUP(D24,КЦСР!A16:B4009,2),IF(E24&gt;0,VLOOKUP(E24,КВР!A16:B1947,2)))))</f>
        <v>Обеспечение проведения выборов и референдумов</v>
      </c>
      <c r="B24" s="233"/>
      <c r="C24" s="234">
        <v>107</v>
      </c>
      <c r="D24" s="235"/>
      <c r="E24" s="236"/>
      <c r="F24" s="221">
        <v>586688</v>
      </c>
      <c r="G24" s="221">
        <f>G25</f>
        <v>586688</v>
      </c>
    </row>
    <row r="25" spans="1:7" s="20" customFormat="1">
      <c r="A25" s="231" t="str">
        <f>IF(B25&gt;0,VLOOKUP(B25,КВСР!A17:B1182,2),IF(C25&gt;0,VLOOKUP(C25,КФСР!A17:B1529,2),IF(D25&gt;0,VLOOKUP(D25,КЦСР!A17:B4010,2),IF(E25&gt;0,VLOOKUP(E25,КВР!A17:B1948,2)))))</f>
        <v>Проведение выборов и референдумов</v>
      </c>
      <c r="B25" s="233"/>
      <c r="C25" s="234"/>
      <c r="D25" s="235">
        <v>200000</v>
      </c>
      <c r="E25" s="236"/>
      <c r="F25" s="221">
        <v>586688</v>
      </c>
      <c r="G25" s="221">
        <f>G26</f>
        <v>586688</v>
      </c>
    </row>
    <row r="26" spans="1:7" s="20" customFormat="1" ht="47.25">
      <c r="A26" s="231" t="str">
        <f>IF(B26&gt;0,VLOOKUP(B26,КВСР!A18:B1183,2),IF(C26&gt;0,VLOOKUP(C26,КФСР!A18:B1530,2),IF(D26&gt;0,VLOOKUP(D26,КЦСР!A18:B4011,2),IF(E26&gt;0,VLOOKUP(E26,КВР!A18:B1949,2)))))</f>
        <v>Проведение выборов в представительные органы муниципального образования</v>
      </c>
      <c r="B26" s="233"/>
      <c r="C26" s="234"/>
      <c r="D26" s="235">
        <v>200002</v>
      </c>
      <c r="E26" s="236"/>
      <c r="F26" s="221">
        <v>586688</v>
      </c>
      <c r="G26" s="221">
        <f>G27</f>
        <v>586688</v>
      </c>
    </row>
    <row r="27" spans="1:7" s="20" customFormat="1" ht="31.5">
      <c r="A27" s="231" t="str">
        <f>IF(B27&gt;0,VLOOKUP(B27,КВСР!A19:B1184,2),IF(C27&gt;0,VLOOKUP(C27,КФСР!A19:B1531,2),IF(D27&gt;0,VLOOKUP(D27,КЦСР!A19:B4012,2),IF(E27&gt;0,VLOOKUP(E27,КВР!A19:B1950,2)))))</f>
        <v>Прочая закупка товаров, работ и услуг для государственных нужд</v>
      </c>
      <c r="B27" s="233"/>
      <c r="C27" s="234"/>
      <c r="D27" s="235"/>
      <c r="E27" s="236">
        <v>244</v>
      </c>
      <c r="F27" s="221">
        <v>586688</v>
      </c>
      <c r="G27" s="221">
        <v>586688</v>
      </c>
    </row>
    <row r="28" spans="1:7" s="20" customFormat="1">
      <c r="A28" s="231" t="str">
        <f>IF(B28&gt;0,VLOOKUP(B28,КВСР!A20:B1185,2),IF(C28&gt;0,VLOOKUP(C28,КФСР!A20:B1532,2),IF(D28&gt;0,VLOOKUP(D28,КЦСР!A20:B4013,2),IF(E28&gt;0,VLOOKUP(E28,КВР!A20:B1951,2)))))</f>
        <v>Резервные фонды</v>
      </c>
      <c r="B28" s="233"/>
      <c r="C28" s="234">
        <v>111</v>
      </c>
      <c r="D28" s="235"/>
      <c r="E28" s="236"/>
      <c r="F28" s="221">
        <v>780530</v>
      </c>
      <c r="G28" s="221">
        <f>G29</f>
        <v>395107</v>
      </c>
    </row>
    <row r="29" spans="1:7" s="20" customFormat="1">
      <c r="A29" s="231" t="str">
        <f>IF(B29&gt;0,VLOOKUP(B29,КВСР!A21:B1186,2),IF(C29&gt;0,VLOOKUP(C29,КФСР!A21:B1533,2),IF(D29&gt;0,VLOOKUP(D29,КЦСР!A21:B4014,2),IF(E29&gt;0,VLOOKUP(E29,КВР!A21:B1952,2)))))</f>
        <v>Резервные фонды</v>
      </c>
      <c r="B29" s="233"/>
      <c r="C29" s="234"/>
      <c r="D29" s="235">
        <v>700000</v>
      </c>
      <c r="E29" s="236"/>
      <c r="F29" s="221">
        <v>780530</v>
      </c>
      <c r="G29" s="221">
        <f>G30</f>
        <v>395107</v>
      </c>
    </row>
    <row r="30" spans="1:7" s="20" customFormat="1" ht="31.5">
      <c r="A30" s="231" t="str">
        <f>IF(B30&gt;0,VLOOKUP(B30,КВСР!A22:B1187,2),IF(C30&gt;0,VLOOKUP(C30,КФСР!A22:B1534,2),IF(D30&gt;0,VLOOKUP(D30,КЦСР!A22:B4015,2),IF(E30&gt;0,VLOOKUP(E30,КВР!A22:B1953,2)))))</f>
        <v>Резервные фонды местных администраций</v>
      </c>
      <c r="B30" s="233"/>
      <c r="C30" s="234"/>
      <c r="D30" s="235">
        <v>700500</v>
      </c>
      <c r="E30" s="236"/>
      <c r="F30" s="221">
        <v>780530</v>
      </c>
      <c r="G30" s="221">
        <f>G31</f>
        <v>395107</v>
      </c>
    </row>
    <row r="31" spans="1:7" s="20" customFormat="1">
      <c r="A31" s="231" t="str">
        <f>IF(B31&gt;0,VLOOKUP(B31,КВСР!A23:B1188,2),IF(C31&gt;0,VLOOKUP(C31,КФСР!A23:B1535,2),IF(D31&gt;0,VLOOKUP(D31,КЦСР!A23:B4016,2),IF(E31&gt;0,VLOOKUP(E31,КВР!A23:B1954,2)))))</f>
        <v>Резервные средства</v>
      </c>
      <c r="B31" s="233"/>
      <c r="C31" s="234"/>
      <c r="D31" s="235"/>
      <c r="E31" s="236">
        <v>870</v>
      </c>
      <c r="F31" s="221">
        <v>780530</v>
      </c>
      <c r="G31" s="221">
        <v>395107</v>
      </c>
    </row>
    <row r="32" spans="1:7" s="20" customFormat="1" ht="17.25" customHeight="1">
      <c r="A32" s="231" t="str">
        <f>IF(B32&gt;0,VLOOKUP(B32,КВСР!A24:B1189,2),IF(C32&gt;0,VLOOKUP(C32,КФСР!A24:B1536,2),IF(D32&gt;0,VLOOKUP(D32,КЦСР!A24:B4017,2),IF(E32&gt;0,VLOOKUP(E32,КВР!A24:B1955,2)))))</f>
        <v>Другие общегосударственные вопросы</v>
      </c>
      <c r="B32" s="233"/>
      <c r="C32" s="234">
        <v>113</v>
      </c>
      <c r="D32" s="235"/>
      <c r="E32" s="236"/>
      <c r="F32" s="221">
        <v>4222890</v>
      </c>
      <c r="G32" s="221">
        <f>G34+G39+G44+G48+G51+G54</f>
        <v>3972229</v>
      </c>
    </row>
    <row r="33" spans="1:7" s="20" customFormat="1" ht="78.75">
      <c r="A33" s="231" t="str">
        <f>IF(B33&gt;0,VLOOKUP(B33,КВСР!A25:B1190,2),IF(C33&gt;0,VLOOKUP(C33,КФСР!A25:B1537,2),IF(D33&gt;0,VLOOKUP(D33,КЦСР!A25:B4018,2),IF(E33&gt;0,VLOOKUP(E33,КВР!A25:B1956,2)))))</f>
        <v>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v>
      </c>
      <c r="B33" s="233"/>
      <c r="C33" s="234"/>
      <c r="D33" s="235">
        <v>20000</v>
      </c>
      <c r="E33" s="236"/>
      <c r="F33" s="221">
        <v>2260068</v>
      </c>
      <c r="G33" s="221">
        <f>G34</f>
        <v>2260068</v>
      </c>
    </row>
    <row r="34" spans="1:7" s="20" customFormat="1">
      <c r="A34" s="231" t="str">
        <f>IF(B34&gt;0,VLOOKUP(B34,КВСР!A26:B1191,2),IF(C34&gt;0,VLOOKUP(C34,КФСР!A26:B1538,2),IF(D34&gt;0,VLOOKUP(D34,КЦСР!A26:B4019,2),IF(E34&gt;0,VLOOKUP(E34,КВР!A26:B1957,2)))))</f>
        <v>Центральный аппарат</v>
      </c>
      <c r="B34" s="233"/>
      <c r="C34" s="234"/>
      <c r="D34" s="235">
        <v>20400</v>
      </c>
      <c r="E34" s="236"/>
      <c r="F34" s="221">
        <v>2260068</v>
      </c>
      <c r="G34" s="221">
        <f>SUM(G35:G38)</f>
        <v>2260068</v>
      </c>
    </row>
    <row r="35" spans="1:7" s="20" customFormat="1" ht="22.5" customHeight="1">
      <c r="A35" s="231" t="str">
        <f>IF(B35&gt;0,VLOOKUP(B35,КВСР!A27:B1192,2),IF(C35&gt;0,VLOOKUP(C35,КФСР!A27:B1539,2),IF(D35&gt;0,VLOOKUP(D35,КЦСР!A27:B4020,2),IF(E35&gt;0,VLOOKUP(E35,КВР!A27:B1958,2)))))</f>
        <v>Фонд оплаты труда и страховые взносы</v>
      </c>
      <c r="B35" s="233"/>
      <c r="C35" s="234"/>
      <c r="D35" s="235"/>
      <c r="E35" s="236">
        <v>121</v>
      </c>
      <c r="F35" s="221">
        <v>1663745</v>
      </c>
      <c r="G35" s="221">
        <v>1663745</v>
      </c>
    </row>
    <row r="36" spans="1:7" s="20" customFormat="1" ht="31.5">
      <c r="A36" s="231" t="str">
        <f>IF(B36&gt;0,VLOOKUP(B36,КВСР!A28:B1193,2),IF(C36&gt;0,VLOOKUP(C36,КФСР!A28:B1540,2),IF(D36&gt;0,VLOOKUP(D36,КЦСР!A28:B4021,2),IF(E36&gt;0,VLOOKUP(E36,КВР!A28:B1959,2)))))</f>
        <v>Иные выплаты персоналу, за исключением фонда оплаты труда</v>
      </c>
      <c r="B36" s="233"/>
      <c r="C36" s="234"/>
      <c r="D36" s="235"/>
      <c r="E36" s="236">
        <v>122</v>
      </c>
      <c r="F36" s="221">
        <v>450</v>
      </c>
      <c r="G36" s="221">
        <v>450</v>
      </c>
    </row>
    <row r="37" spans="1:7" s="20" customFormat="1" ht="47.25">
      <c r="A37" s="231" t="str">
        <f>IF(B37&gt;0,VLOOKUP(B37,КВСР!A29:B1194,2),IF(C37&gt;0,VLOOKUP(C37,КФСР!A29:B1541,2),IF(D37&gt;0,VLOOKUP(D37,КЦСР!A29:B4022,2),IF(E37&gt;0,VLOOKUP(E37,КВР!A29:B1960,2)))))</f>
        <v>Закупка товаров, работ, услуг в сфере информационно-коммуникационных технологий</v>
      </c>
      <c r="B37" s="233"/>
      <c r="C37" s="234"/>
      <c r="D37" s="235"/>
      <c r="E37" s="236">
        <v>242</v>
      </c>
      <c r="F37" s="221">
        <v>335429</v>
      </c>
      <c r="G37" s="221">
        <v>335429</v>
      </c>
    </row>
    <row r="38" spans="1:7" s="20" customFormat="1" ht="31.5">
      <c r="A38" s="231" t="str">
        <f>IF(B38&gt;0,VLOOKUP(B38,КВСР!A30:B1195,2),IF(C38&gt;0,VLOOKUP(C38,КФСР!A30:B1542,2),IF(D38&gt;0,VLOOKUP(D38,КЦСР!A30:B4023,2),IF(E38&gt;0,VLOOKUP(E38,КВР!A30:B1961,2)))))</f>
        <v>Прочая закупка товаров, работ и услуг для государственных нужд</v>
      </c>
      <c r="B38" s="233"/>
      <c r="C38" s="234"/>
      <c r="D38" s="235"/>
      <c r="E38" s="236">
        <v>244</v>
      </c>
      <c r="F38" s="221">
        <v>260444</v>
      </c>
      <c r="G38" s="221">
        <v>260444</v>
      </c>
    </row>
    <row r="39" spans="1:7" s="20" customFormat="1" ht="47.25">
      <c r="A39" s="231" t="str">
        <f>IF(B39&gt;0,VLOOKUP(B39,КВСР!A31:B1196,2),IF(C39&gt;0,VLOOKUP(C39,КФСР!A31:B1543,2),IF(D39&gt;0,VLOOKUP(D39,КЦСР!A31:B4024,2),IF(E39&gt;0,VLOOKUP(E39,КВР!A31:B1962,2)))))</f>
        <v>Реализация государственных функций, связанных с общегосударственным управлением</v>
      </c>
      <c r="B39" s="233"/>
      <c r="C39" s="234"/>
      <c r="D39" s="235">
        <v>920000</v>
      </c>
      <c r="E39" s="236"/>
      <c r="F39" s="221">
        <v>1204131</v>
      </c>
      <c r="G39" s="221">
        <f>G40</f>
        <v>1187261</v>
      </c>
    </row>
    <row r="40" spans="1:7" s="20" customFormat="1" ht="31.5">
      <c r="A40" s="231" t="str">
        <f>IF(B40&gt;0,VLOOKUP(B40,КВСР!A32:B1197,2),IF(C40&gt;0,VLOOKUP(C40,КФСР!A32:B1544,2),IF(D40&gt;0,VLOOKUP(D40,КЦСР!A32:B4025,2),IF(E40&gt;0,VLOOKUP(E40,КВР!A32:B1963,2)))))</f>
        <v>Выполнение других обязательств государства</v>
      </c>
      <c r="B40" s="233"/>
      <c r="C40" s="234"/>
      <c r="D40" s="235">
        <v>920300</v>
      </c>
      <c r="E40" s="236"/>
      <c r="F40" s="221">
        <v>1204131</v>
      </c>
      <c r="G40" s="221">
        <f>G41</f>
        <v>1187261</v>
      </c>
    </row>
    <row r="41" spans="1:7" s="20" customFormat="1" ht="157.5">
      <c r="A41" s="231" t="str">
        <f>IF(B41&gt;0,VLOOKUP(B41,КВСР!A33:B1198,2),IF(C41&gt;0,VLOOKUP(C41,КФСР!A33:B1545,2),IF(D41&gt;0,VLOOKUP(D41,КЦСР!A33:B4026,2),IF(E41&gt;0,VLOOKUP(E41,КВР!A33:B1964,2)))))</f>
        <v>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либо должностных лиц этих органов, а также в результате деятельности казенных учреждений</v>
      </c>
      <c r="B41" s="233"/>
      <c r="C41" s="234"/>
      <c r="D41" s="235"/>
      <c r="E41" s="236">
        <v>831</v>
      </c>
      <c r="F41" s="221">
        <v>1204131</v>
      </c>
      <c r="G41" s="221">
        <v>1187261</v>
      </c>
    </row>
    <row r="42" spans="1:7" s="20" customFormat="1" ht="31.5">
      <c r="A42" s="231" t="str">
        <f>IF(B42&gt;0,VLOOKUP(B42,КВСР!A34:B1199,2),IF(C42&gt;0,VLOOKUP(C42,КФСР!A34:B1546,2),IF(D42&gt;0,VLOOKUP(D42,КЦСР!A34:B4027,2),IF(E42&gt;0,VLOOKUP(E42,КВР!A34:B1965,2)))))</f>
        <v>Иные безвозмездные и безвозвратные перечисления</v>
      </c>
      <c r="B42" s="233"/>
      <c r="C42" s="234"/>
      <c r="D42" s="235">
        <v>5200000</v>
      </c>
      <c r="E42" s="236"/>
      <c r="F42" s="221">
        <v>68481</v>
      </c>
      <c r="G42" s="221">
        <f>G43</f>
        <v>68481</v>
      </c>
    </row>
    <row r="43" spans="1:7" s="20" customFormat="1" ht="47.25">
      <c r="A43" s="231" t="str">
        <f>IF(B43&gt;0,VLOOKUP(B43,КВСР!A35:B1200,2),IF(C43&gt;0,VLOOKUP(C43,КФСР!A35:B1547,2),IF(D43&gt;0,VLOOKUP(D43,КЦСР!A35:B4028,2),IF(E43&gt;0,VLOOKUP(E43,КВР!A35:B1966,2)))))</f>
        <v>Реализация региональных программ повышения эффективности бюджетных расходов</v>
      </c>
      <c r="B43" s="233"/>
      <c r="C43" s="234"/>
      <c r="D43" s="235">
        <v>5202400</v>
      </c>
      <c r="E43" s="236"/>
      <c r="F43" s="221">
        <v>68481</v>
      </c>
      <c r="G43" s="221">
        <f>G44</f>
        <v>68481</v>
      </c>
    </row>
    <row r="44" spans="1:7" s="20" customFormat="1" ht="47.25">
      <c r="A44" s="231" t="str">
        <f>IF(B44&gt;0,VLOOKUP(B44,КВСР!A36:B1201,2),IF(C44&gt;0,VLOOKUP(C44,КФСР!A36:B1548,2),IF(D44&gt;0,VLOOKUP(D44,КЦСР!A36:B4029,2),IF(E44&gt;0,VLOOKUP(E44,КВР!A36:B1967,2)))))</f>
        <v>Реализация муниципальной программы "Повышение эффективности бюджетных расходов"</v>
      </c>
      <c r="B44" s="233"/>
      <c r="C44" s="234"/>
      <c r="D44" s="235">
        <v>5202402</v>
      </c>
      <c r="E44" s="236"/>
      <c r="F44" s="221">
        <v>68481</v>
      </c>
      <c r="G44" s="221">
        <f>G45</f>
        <v>68481</v>
      </c>
    </row>
    <row r="45" spans="1:7" s="20" customFormat="1" ht="31.5">
      <c r="A45" s="231" t="str">
        <f>IF(B45&gt;0,VLOOKUP(B45,КВСР!A37:B1202,2),IF(C45&gt;0,VLOOKUP(C45,КФСР!A37:B1549,2),IF(D45&gt;0,VLOOKUP(D45,КЦСР!A37:B4030,2),IF(E45&gt;0,VLOOKUP(E45,КВР!A37:B1968,2)))))</f>
        <v>Фонд оплаты труда и страховые взносы</v>
      </c>
      <c r="B45" s="233"/>
      <c r="C45" s="234"/>
      <c r="D45" s="235"/>
      <c r="E45" s="236">
        <v>121</v>
      </c>
      <c r="F45" s="221">
        <v>68481</v>
      </c>
      <c r="G45" s="221">
        <v>68481</v>
      </c>
    </row>
    <row r="46" spans="1:7" s="20" customFormat="1">
      <c r="A46" s="231" t="str">
        <f>IF(B46&gt;0,VLOOKUP(B46,КВСР!A38:B1203,2),IF(C46&gt;0,VLOOKUP(C46,КФСР!A38:B1550,2),IF(D46&gt;0,VLOOKUP(D46,КЦСР!A38:B4031,2),IF(E46&gt;0,VLOOKUP(E46,КВР!A38:B1969,2)))))</f>
        <v>Региональные целевые программы</v>
      </c>
      <c r="B46" s="233"/>
      <c r="C46" s="234"/>
      <c r="D46" s="235">
        <v>5220000</v>
      </c>
      <c r="E46" s="236"/>
      <c r="F46" s="221">
        <v>290210</v>
      </c>
      <c r="G46" s="221">
        <f>G47</f>
        <v>240000</v>
      </c>
    </row>
    <row r="47" spans="1:7" s="20" customFormat="1" ht="82.5" customHeight="1">
      <c r="A47" s="231" t="str">
        <f>IF(B47&gt;0,VLOOKUP(B47,КВСР!A39:B1204,2),IF(C47&gt;0,VLOOKUP(C47,КФСР!A39:B1551,2),IF(D47&gt;0,VLOOKUP(D47,КЦСР!A39:B4032,2),IF(E47&gt;0,VLOOKUP(E47,КВР!A39:B1970,2)))))</f>
        <v xml:space="preserve">Областная целевая программа "Снижение административных барьеров, оптимизация и повышение качества предоставления государственных и муниципальных услуг" </v>
      </c>
      <c r="B47" s="233"/>
      <c r="C47" s="234"/>
      <c r="D47" s="235">
        <v>5225100</v>
      </c>
      <c r="E47" s="236"/>
      <c r="F47" s="221">
        <v>240000</v>
      </c>
      <c r="G47" s="221">
        <f>G48</f>
        <v>240000</v>
      </c>
    </row>
    <row r="48" spans="1:7" s="20" customFormat="1" ht="52.5" customHeight="1">
      <c r="A48" s="231" t="str">
        <f>IF(B48&gt;0,VLOOKUP(B48,КВСР!A40:B1205,2),IF(C48&gt;0,VLOOKUP(C48,КФСР!A40:B1552,2),IF(D48&gt;0,VLOOKUP(D48,КЦСР!A40:B4033,2),IF(E48&gt;0,VLOOKUP(E48,КВР!A40:B1971,2)))))</f>
        <v>Реализация программы развития муниципальной службы муниципальных образований Ярославской области</v>
      </c>
      <c r="B48" s="233"/>
      <c r="C48" s="234"/>
      <c r="D48" s="235">
        <v>5225101</v>
      </c>
      <c r="E48" s="236"/>
      <c r="F48" s="221">
        <v>240000</v>
      </c>
      <c r="G48" s="221">
        <f>G49</f>
        <v>240000</v>
      </c>
    </row>
    <row r="49" spans="1:7" s="20" customFormat="1" ht="31.5">
      <c r="A49" s="231" t="str">
        <f>IF(B49&gt;0,VLOOKUP(B49,КВСР!A41:B1206,2),IF(C49&gt;0,VLOOKUP(C49,КФСР!A41:B1553,2),IF(D49&gt;0,VLOOKUP(D49,КЦСР!A41:B4034,2),IF(E49&gt;0,VLOOKUP(E49,КВР!A41:B1972,2)))))</f>
        <v>Прочая закупка товаров, работ и услуг для государственных нужд</v>
      </c>
      <c r="B49" s="233"/>
      <c r="C49" s="234"/>
      <c r="D49" s="235"/>
      <c r="E49" s="236">
        <v>244</v>
      </c>
      <c r="F49" s="221">
        <v>240000</v>
      </c>
      <c r="G49" s="221">
        <v>240000</v>
      </c>
    </row>
    <row r="50" spans="1:7" s="20" customFormat="1" ht="63">
      <c r="A50" s="231" t="str">
        <f>IF(B50&gt;0,VLOOKUP(B50,КВСР!A42:B1207,2),IF(C50&gt;0,VLOOKUP(C50,КФСР!A42:B1554,2),IF(D50&gt;0,VLOOKUP(D50,КЦСР!A42:B4035,2),IF(E50&gt;0,VLOOKUP(E50,КВР!A42:B1973,2)))))</f>
        <v>Областная целевая программа "Развитие правовой грамотности и правосознания граждан на территории Ярославской области"</v>
      </c>
      <c r="B50" s="233"/>
      <c r="C50" s="234"/>
      <c r="D50" s="235">
        <v>5228400</v>
      </c>
      <c r="E50" s="236"/>
      <c r="F50" s="221">
        <v>50210</v>
      </c>
      <c r="G50" s="221">
        <f>G51</f>
        <v>50210</v>
      </c>
    </row>
    <row r="51" spans="1:7" s="20" customFormat="1" ht="111" customHeight="1">
      <c r="A51" s="231" t="str">
        <f>IF(B51&gt;0,VLOOKUP(B51,КВСР!A43:B1208,2),IF(C51&gt;0,VLOOKUP(C51,КФСР!A43:B1555,2),IF(D51&gt;0,VLOOKUP(D51,КЦСР!A43:B4036,2),IF(E51&gt;0,VLOOKUP(E51,КВР!A43:B1974,2)))))</f>
        <v>Субсидия на реализацию мероприятий областной целевой программы "Развитие правовой грамотности и правосознания граждан на территории Ярославской области" в части создания пунктов оказания бесплатной юридической помощи</v>
      </c>
      <c r="B51" s="233"/>
      <c r="C51" s="234"/>
      <c r="D51" s="235">
        <v>5228401</v>
      </c>
      <c r="E51" s="236"/>
      <c r="F51" s="221">
        <v>50210</v>
      </c>
      <c r="G51" s="221">
        <f>G52</f>
        <v>50210</v>
      </c>
    </row>
    <row r="52" spans="1:7" s="20" customFormat="1" ht="47.25">
      <c r="A52" s="231" t="str">
        <f>IF(B52&gt;0,VLOOKUP(B52,КВСР!A44:B1209,2),IF(C52&gt;0,VLOOKUP(C52,КФСР!A44:B1556,2),IF(D52&gt;0,VLOOKUP(D52,КЦСР!A44:B4037,2),IF(E52&gt;0,VLOOKUP(E52,КВР!A44:B1975,2)))))</f>
        <v>Закупка товаров, работ, услуг в сфере информационно-коммуникационных технологий</v>
      </c>
      <c r="B52" s="233"/>
      <c r="C52" s="234"/>
      <c r="D52" s="235"/>
      <c r="E52" s="236">
        <v>242</v>
      </c>
      <c r="F52" s="221">
        <v>50210</v>
      </c>
      <c r="G52" s="221">
        <v>50210</v>
      </c>
    </row>
    <row r="53" spans="1:7" s="20" customFormat="1" ht="31.5">
      <c r="A53" s="231" t="str">
        <f>IF(B53&gt;0,VLOOKUP(B53,КВСР!A45:B1210,2),IF(C53&gt;0,VLOOKUP(C53,КФСР!A45:B1557,2),IF(D53&gt;0,VLOOKUP(D53,КЦСР!A45:B4038,2),IF(E53&gt;0,VLOOKUP(E53,КВР!A45:B1976,2)))))</f>
        <v>Целевые программы муниципальных образований</v>
      </c>
      <c r="B53" s="233"/>
      <c r="C53" s="234"/>
      <c r="D53" s="235">
        <v>7950000</v>
      </c>
      <c r="E53" s="236"/>
      <c r="F53" s="221">
        <v>400000</v>
      </c>
      <c r="G53" s="221">
        <f>G54</f>
        <v>166209</v>
      </c>
    </row>
    <row r="54" spans="1:7" s="20" customFormat="1" ht="63">
      <c r="A54" s="231" t="str">
        <f>IF(B54&gt;0,VLOOKUP(B54,КВСР!A46:B1211,2),IF(C54&gt;0,VLOOKUP(C54,КФСР!A46:B1558,2),IF(D54&gt;0,VLOOKUP(D54,КЦСР!A46:B4039,2),IF(E54&gt;0,VLOOKUP(E54,КВР!A46:B1977,2)))))</f>
        <v>МЦП "Развитие информатизации Тутаевского муниципального района Ярославской области" на 2011-2013 годы</v>
      </c>
      <c r="B54" s="233"/>
      <c r="C54" s="234"/>
      <c r="D54" s="235">
        <v>7952100</v>
      </c>
      <c r="E54" s="236"/>
      <c r="F54" s="221">
        <v>400000</v>
      </c>
      <c r="G54" s="221">
        <f>G55</f>
        <v>166209</v>
      </c>
    </row>
    <row r="55" spans="1:7" s="20" customFormat="1" ht="47.25">
      <c r="A55" s="231" t="str">
        <f>IF(B55&gt;0,VLOOKUP(B55,КВСР!A47:B1212,2),IF(C55&gt;0,VLOOKUP(C55,КФСР!A47:B1559,2),IF(D55&gt;0,VLOOKUP(D55,КЦСР!A47:B4040,2),IF(E55&gt;0,VLOOKUP(E55,КВР!A47:B1978,2)))))</f>
        <v>Закупка товаров, работ, услуг в сфере информационно-коммуникационных технологий</v>
      </c>
      <c r="B55" s="233"/>
      <c r="C55" s="234"/>
      <c r="D55" s="235"/>
      <c r="E55" s="236">
        <v>242</v>
      </c>
      <c r="F55" s="221">
        <v>400000</v>
      </c>
      <c r="G55" s="221">
        <v>166209</v>
      </c>
    </row>
    <row r="56" spans="1:7" s="20" customFormat="1">
      <c r="A56" s="231" t="str">
        <f>IF(B56&gt;0,VLOOKUP(B56,КВСР!A48:B1213,2),IF(C56&gt;0,VLOOKUP(C56,КФСР!A48:B1560,2),IF(D56&gt;0,VLOOKUP(D56,КЦСР!A48:B4041,2),IF(E56&gt;0,VLOOKUP(E56,КВР!A48:B1979,2)))))</f>
        <v>Органы юстиции</v>
      </c>
      <c r="B56" s="233"/>
      <c r="C56" s="234">
        <v>304</v>
      </c>
      <c r="D56" s="235"/>
      <c r="E56" s="236"/>
      <c r="F56" s="221">
        <v>2683360</v>
      </c>
      <c r="G56" s="221">
        <f>G57</f>
        <v>2683233</v>
      </c>
    </row>
    <row r="57" spans="1:7" s="20" customFormat="1" ht="31.5">
      <c r="A57" s="231" t="str">
        <f>IF(B57&gt;0,VLOOKUP(B57,КВСР!A49:B1214,2),IF(C57&gt;0,VLOOKUP(C57,КФСР!A49:B1561,2),IF(D57&gt;0,VLOOKUP(D57,КЦСР!A49:B4042,2),IF(E57&gt;0,VLOOKUP(E57,КВР!A49:B1980,2)))))</f>
        <v>Руководство и управление в сфере установленных функций</v>
      </c>
      <c r="B57" s="233"/>
      <c r="C57" s="234"/>
      <c r="D57" s="235">
        <v>10000</v>
      </c>
      <c r="E57" s="236"/>
      <c r="F57" s="221">
        <v>2683360</v>
      </c>
      <c r="G57" s="221">
        <f>G58</f>
        <v>2683233</v>
      </c>
    </row>
    <row r="58" spans="1:7" s="20" customFormat="1" ht="31.5">
      <c r="A58" s="231" t="str">
        <f>IF(B58&gt;0,VLOOKUP(B58,КВСР!A50:B1215,2),IF(C58&gt;0,VLOOKUP(C58,КФСР!A50:B1562,2),IF(D58&gt;0,VLOOKUP(D58,КЦСР!A50:B4043,2),IF(E58&gt;0,VLOOKUP(E58,КВР!A50:B1981,2)))))</f>
        <v>Государственная регистрация актов гражданского состояния</v>
      </c>
      <c r="B58" s="233"/>
      <c r="C58" s="234"/>
      <c r="D58" s="235">
        <v>13800</v>
      </c>
      <c r="E58" s="236"/>
      <c r="F58" s="221">
        <v>2683360</v>
      </c>
      <c r="G58" s="221">
        <f>G59</f>
        <v>2683233</v>
      </c>
    </row>
    <row r="59" spans="1:7" s="20" customFormat="1" ht="31.5">
      <c r="A59" s="231" t="str">
        <f>IF(B59&gt;0,VLOOKUP(B59,КВСР!A51:B1216,2),IF(C59&gt;0,VLOOKUP(C59,КФСР!A51:B1563,2),IF(D59&gt;0,VLOOKUP(D59,КЦСР!A51:B4044,2),IF(E59&gt;0,VLOOKUP(E59,КВР!A51:B1982,2)))))</f>
        <v>Государственная регистрация актов гражданского состояния</v>
      </c>
      <c r="B59" s="233"/>
      <c r="C59" s="234"/>
      <c r="D59" s="235">
        <v>13801</v>
      </c>
      <c r="E59" s="236"/>
      <c r="F59" s="221">
        <v>2683360</v>
      </c>
      <c r="G59" s="221">
        <f>SUM(G60:G64)</f>
        <v>2683233</v>
      </c>
    </row>
    <row r="60" spans="1:7" s="20" customFormat="1" ht="18.75" customHeight="1">
      <c r="A60" s="231" t="str">
        <f>IF(B60&gt;0,VLOOKUP(B60,КВСР!A52:B1217,2),IF(C60&gt;0,VLOOKUP(C60,КФСР!A52:B1564,2),IF(D60&gt;0,VLOOKUP(D60,КЦСР!A52:B4045,2),IF(E60&gt;0,VLOOKUP(E60,КВР!A52:B1983,2)))))</f>
        <v>Фонд оплаты труда и страховые взносы</v>
      </c>
      <c r="B60" s="233"/>
      <c r="C60" s="234"/>
      <c r="D60" s="235"/>
      <c r="E60" s="236">
        <v>121</v>
      </c>
      <c r="F60" s="221">
        <v>2129078</v>
      </c>
      <c r="G60" s="221">
        <v>2129078</v>
      </c>
    </row>
    <row r="61" spans="1:7" s="20" customFormat="1" ht="36.75" customHeight="1">
      <c r="A61" s="231" t="str">
        <f>IF(B61&gt;0,VLOOKUP(B61,КВСР!A53:B1218,2),IF(C61&gt;0,VLOOKUP(C61,КФСР!A53:B1565,2),IF(D61&gt;0,VLOOKUP(D61,КЦСР!A53:B4046,2),IF(E61&gt;0,VLOOKUP(E61,КВР!A53:B1984,2)))))</f>
        <v>Иные выплаты персоналу, за исключением фонда оплаты труда</v>
      </c>
      <c r="B61" s="233"/>
      <c r="C61" s="234"/>
      <c r="D61" s="235"/>
      <c r="E61" s="236">
        <v>122</v>
      </c>
      <c r="F61" s="221">
        <v>0</v>
      </c>
      <c r="G61" s="221"/>
    </row>
    <row r="62" spans="1:7" s="20" customFormat="1" ht="47.25">
      <c r="A62" s="231" t="str">
        <f>IF(B62&gt;0,VLOOKUP(B62,КВСР!A54:B1219,2),IF(C62&gt;0,VLOOKUP(C62,КФСР!A54:B1566,2),IF(D62&gt;0,VLOOKUP(D62,КЦСР!A54:B4047,2),IF(E62&gt;0,VLOOKUP(E62,КВР!A54:B1985,2)))))</f>
        <v>Закупка товаров, работ, услуг в сфере информационно-коммуникационных технологий</v>
      </c>
      <c r="B62" s="233"/>
      <c r="C62" s="234"/>
      <c r="D62" s="235"/>
      <c r="E62" s="236">
        <v>242</v>
      </c>
      <c r="F62" s="221">
        <v>157125</v>
      </c>
      <c r="G62" s="221">
        <v>157125</v>
      </c>
    </row>
    <row r="63" spans="1:7" s="20" customFormat="1" ht="47.25">
      <c r="A63" s="231" t="str">
        <f>IF(B63&gt;0,VLOOKUP(B63,КВСР!A55:B1220,2),IF(C63&gt;0,VLOOKUP(C63,КФСР!A55:B1567,2),IF(D63&gt;0,VLOOKUP(D63,КЦСР!A55:B4048,2),IF(E63&gt;0,VLOOKUP(E63,КВР!A55:B1986,2)))))</f>
        <v xml:space="preserve">Закупка товаров, работ, услуг в целях капитального ремонта государственного имущества </v>
      </c>
      <c r="B63" s="233"/>
      <c r="C63" s="234"/>
      <c r="D63" s="235"/>
      <c r="E63" s="236">
        <v>243</v>
      </c>
      <c r="F63" s="221">
        <v>0</v>
      </c>
      <c r="G63" s="221"/>
    </row>
    <row r="64" spans="1:7" s="20" customFormat="1" ht="31.5">
      <c r="A64" s="231" t="str">
        <f>IF(B64&gt;0,VLOOKUP(B64,КВСР!A56:B1221,2),IF(C64&gt;0,VLOOKUP(C64,КФСР!A56:B1568,2),IF(D64&gt;0,VLOOKUP(D64,КЦСР!A56:B4049,2),IF(E64&gt;0,VLOOKUP(E64,КВР!A56:B1987,2)))))</f>
        <v>Прочая закупка товаров, работ и услуг для государственных нужд</v>
      </c>
      <c r="B64" s="233"/>
      <c r="C64" s="234"/>
      <c r="D64" s="235"/>
      <c r="E64" s="236">
        <v>244</v>
      </c>
      <c r="F64" s="221">
        <v>397157</v>
      </c>
      <c r="G64" s="221">
        <v>397030</v>
      </c>
    </row>
    <row r="65" spans="1:7" s="20" customFormat="1" ht="63">
      <c r="A65" s="231" t="str">
        <f>IF(B65&gt;0,VLOOKUP(B65,КВСР!A57:B1222,2),IF(C65&gt;0,VLOOKUP(C65,КФСР!A57:B1569,2),IF(D65&gt;0,VLOOKUP(D65,КЦСР!A57:B4050,2),IF(E65&gt;0,VLOOKUP(E65,КВР!A57:B1988,2)))))</f>
        <v>Защита населения и территории от последствий чрезвычайных ситуаций природного и техногенного характера, гражданская оборона</v>
      </c>
      <c r="B65" s="233"/>
      <c r="C65" s="234">
        <v>309</v>
      </c>
      <c r="D65" s="235"/>
      <c r="E65" s="236"/>
      <c r="F65" s="221">
        <v>127250</v>
      </c>
      <c r="G65" s="221">
        <f>G66</f>
        <v>127195</v>
      </c>
    </row>
    <row r="66" spans="1:7" s="20" customFormat="1">
      <c r="A66" s="231" t="str">
        <f>IF(B66&gt;0,VLOOKUP(B66,КВСР!A58:B1223,2),IF(C66&gt;0,VLOOKUP(C66,КФСР!A58:B1570,2),IF(D66&gt;0,VLOOKUP(D66,КЦСР!A58:B4051,2),IF(E66&gt;0,VLOOKUP(E66,КВР!A58:B1989,2)))))</f>
        <v>Региональные целевые программы</v>
      </c>
      <c r="B66" s="233"/>
      <c r="C66" s="234"/>
      <c r="D66" s="235">
        <v>5220000</v>
      </c>
      <c r="E66" s="236"/>
      <c r="F66" s="221">
        <v>127250</v>
      </c>
      <c r="G66" s="221">
        <f>G67</f>
        <v>127195</v>
      </c>
    </row>
    <row r="67" spans="1:7" s="20" customFormat="1" ht="49.5" customHeight="1">
      <c r="A67" s="231" t="str">
        <f>IF(B67&gt;0,VLOOKUP(B67,КВСР!A59:B1224,2),IF(C67&gt;0,VLOOKUP(C67,КФСР!A59:B1571,2),IF(D67&gt;0,VLOOKUP(D67,КЦСР!A59:B4052,2),IF(E67&gt;0,VLOOKUP(E67,КВР!A59:B1990,2)))))</f>
        <v>Областная целевая программа "Обеспечение безопасности граждан на водных объектах Ярославской области"</v>
      </c>
      <c r="B67" s="233"/>
      <c r="C67" s="234"/>
      <c r="D67" s="235">
        <v>5228000</v>
      </c>
      <c r="E67" s="236"/>
      <c r="F67" s="221">
        <v>127250</v>
      </c>
      <c r="G67" s="221">
        <f>G68</f>
        <v>127195</v>
      </c>
    </row>
    <row r="68" spans="1:7" s="20" customFormat="1" ht="63">
      <c r="A68" s="231" t="str">
        <f>IF(B68&gt;0,VLOOKUP(B68,КВСР!A60:B1225,2),IF(C68&gt;0,VLOOKUP(C68,КФСР!A60:B1572,2),IF(D68&gt;0,VLOOKUP(D68,КЦСР!A60:B4053,2),IF(E68&gt;0,VLOOKUP(E68,КВР!A60:B1991,2)))))</f>
        <v>Субсидия на реализацию мероприятий ОЦП "Обеспечение безопасности граждан на водных объектах Ярославской области"</v>
      </c>
      <c r="B68" s="233"/>
      <c r="C68" s="234"/>
      <c r="D68" s="235">
        <v>5228001</v>
      </c>
      <c r="E68" s="236"/>
      <c r="F68" s="221">
        <v>127250</v>
      </c>
      <c r="G68" s="221">
        <f>G69</f>
        <v>127195</v>
      </c>
    </row>
    <row r="69" spans="1:7" s="20" customFormat="1" ht="78.75">
      <c r="A69" s="231" t="str">
        <f>IF(B69&gt;0,VLOOKUP(B69,КВСР!A61:B1226,2),IF(C69&gt;0,VLOOKUP(C69,КФСР!A61:B1573,2),IF(D69&gt;0,VLOOKUP(D69,КЦСР!A61:B4054,2),IF(E69&gt;0,VLOOKUP(E69,КВР!A61:B1992,2)))))</f>
        <v>Субсидии, за исключением субсидий на софинансирование объектов капитального строительства государственной собственности и муниципальной собственности</v>
      </c>
      <c r="B69" s="233"/>
      <c r="C69" s="234"/>
      <c r="D69" s="235"/>
      <c r="E69" s="236">
        <v>521</v>
      </c>
      <c r="F69" s="221">
        <v>127250</v>
      </c>
      <c r="G69" s="221">
        <v>127195</v>
      </c>
    </row>
    <row r="70" spans="1:7" s="20" customFormat="1">
      <c r="A70" s="231" t="str">
        <f>IF(B70&gt;0,VLOOKUP(B70,КВСР!A62:B1227,2),IF(C70&gt;0,VLOOKUP(C70,КФСР!A62:B1574,2),IF(D70&gt;0,VLOOKUP(D70,КЦСР!A62:B4055,2),IF(E70&gt;0,VLOOKUP(E70,КВР!A62:B1993,2)))))</f>
        <v>Сельское хозяйство и рыболовство</v>
      </c>
      <c r="B70" s="233"/>
      <c r="C70" s="234">
        <v>405</v>
      </c>
      <c r="D70" s="235"/>
      <c r="E70" s="236"/>
      <c r="F70" s="221">
        <v>858772</v>
      </c>
      <c r="G70" s="221">
        <f>G73+G77</f>
        <v>641002</v>
      </c>
    </row>
    <row r="71" spans="1:7" s="20" customFormat="1">
      <c r="A71" s="231" t="str">
        <f>IF(B71&gt;0,VLOOKUP(B71,КВСР!A63:B1228,2),IF(C71&gt;0,VLOOKUP(C71,КФСР!A63:B1575,2),IF(D71&gt;0,VLOOKUP(D71,КЦСР!A63:B4056,2),IF(E71&gt;0,VLOOKUP(E71,КВР!A63:B1994,2)))))</f>
        <v>Региональные целевые программы</v>
      </c>
      <c r="B71" s="233"/>
      <c r="C71" s="234"/>
      <c r="D71" s="235">
        <v>5220000</v>
      </c>
      <c r="E71" s="236"/>
      <c r="F71" s="221">
        <v>10100</v>
      </c>
      <c r="G71" s="221">
        <f>G72</f>
        <v>10100</v>
      </c>
    </row>
    <row r="72" spans="1:7" s="20" customFormat="1" ht="78.75">
      <c r="A72" s="231" t="str">
        <f>IF(D72&gt;0,VLOOKUP(D72,КЦСР!A65:B4058,2))</f>
        <v>ОЦП "Развитие агропромышленного комплекса и сельских территорий ЯО" в части финансирования мероприятий за счет средств областного бюджета</v>
      </c>
      <c r="B72" s="233"/>
      <c r="C72" s="234"/>
      <c r="D72" s="235">
        <v>5225700</v>
      </c>
      <c r="E72" s="236"/>
      <c r="F72" s="221">
        <v>10100</v>
      </c>
      <c r="G72" s="221">
        <f>G73</f>
        <v>10100</v>
      </c>
    </row>
    <row r="73" spans="1:7" s="20" customFormat="1" ht="47.25">
      <c r="A73" s="231" t="str">
        <f>IF(B73&gt;0,VLOOKUP(B73,КВСР!A66:B1231,2),IF(C73&gt;0,VLOOKUP(C73,КФСР!A66:B1578,2),IF(D73&gt;0,VLOOKUP(D73,КЦСР!A66:B4059,2),IF(E73&gt;0,VLOOKUP(E73,КВР!A66:B1997,2)))))</f>
        <v>ОЦП "Обеспечение муниципальных районов документацией территориального планирования"</v>
      </c>
      <c r="B73" s="233"/>
      <c r="C73" s="234"/>
      <c r="D73" s="235">
        <v>5225701</v>
      </c>
      <c r="E73" s="236"/>
      <c r="F73" s="221">
        <v>10100</v>
      </c>
      <c r="G73" s="221">
        <f>G74+G75</f>
        <v>10100</v>
      </c>
    </row>
    <row r="74" spans="1:7" s="20" customFormat="1" ht="47.25">
      <c r="A74" s="231" t="str">
        <f>IF(B74&gt;0,VLOOKUP(B74,КВСР!A66:B1231,2),IF(C74&gt;0,VLOOKUP(C74,КФСР!A66:B1578,2),IF(D74&gt;0,VLOOKUP(D74,КЦСР!A66:B4059,2),IF(E74&gt;0,VLOOKUP(E74,КВР!A66:B1997,2)))))</f>
        <v>Закупка товаров, работ, услуг в сфере информационно-коммуникационных технологий</v>
      </c>
      <c r="B74" s="233"/>
      <c r="C74" s="234"/>
      <c r="D74" s="235"/>
      <c r="E74" s="236">
        <v>242</v>
      </c>
      <c r="F74" s="221">
        <v>5470</v>
      </c>
      <c r="G74" s="221">
        <v>5470</v>
      </c>
    </row>
    <row r="75" spans="1:7" s="20" customFormat="1" ht="31.5">
      <c r="A75" s="231" t="str">
        <f>IF(B75&gt;0,VLOOKUP(B75,КВСР!A67:B1232,2),IF(C75&gt;0,VLOOKUP(C75,КФСР!A67:B1579,2),IF(D75&gt;0,VLOOKUP(D75,КЦСР!A67:B4060,2),IF(E75&gt;0,VLOOKUP(E75,КВР!A67:B1998,2)))))</f>
        <v>Прочая закупка товаров, работ и услуг для государственных нужд</v>
      </c>
      <c r="B75" s="233"/>
      <c r="C75" s="234"/>
      <c r="D75" s="235"/>
      <c r="E75" s="236">
        <v>244</v>
      </c>
      <c r="F75" s="221">
        <v>4630</v>
      </c>
      <c r="G75" s="221">
        <v>4630</v>
      </c>
    </row>
    <row r="76" spans="1:7" s="20" customFormat="1" ht="58.5" customHeight="1">
      <c r="A76" s="231" t="str">
        <f>IF(B76&gt;0,VLOOKUP(B76,КВСР!A69:B1234,2),IF(C76&gt;0,VLOOKUP(C76,КФСР!A69:B1581,2),IF(D76&gt;0,VLOOKUP(D76,КЦСР!A69:B4062,2),IF(E76&gt;0,VLOOKUP(E76,КВР!A69:B2000,2)))))</f>
        <v>Целевые программы муниципальных образований</v>
      </c>
      <c r="B76" s="233"/>
      <c r="C76" s="234"/>
      <c r="D76" s="235">
        <v>7950000</v>
      </c>
      <c r="E76" s="236"/>
      <c r="F76" s="221">
        <v>848672</v>
      </c>
      <c r="G76" s="221">
        <f>G77</f>
        <v>630902</v>
      </c>
    </row>
    <row r="77" spans="1:7" s="20" customFormat="1" ht="63">
      <c r="A77" s="231" t="str">
        <f>IF(B77&gt;0,VLOOKUP(B77,КВСР!A64:B1229,2),IF(C77&gt;0,VLOOKUP(C77,КФСР!A64:B1576,2),IF(D77&gt;0,VLOOKUP(D77,КЦСР!A64:B4057,2),IF(E77&gt;0,VLOOKUP(E77,КВР!A64:B1995,2)))))</f>
        <v>Муниципальная целевая программа "Развитие агропромышленного комплекса и сельских территорий ТМР" на 2013-2015 годы</v>
      </c>
      <c r="B77" s="233"/>
      <c r="C77" s="234"/>
      <c r="D77" s="235">
        <v>7951500</v>
      </c>
      <c r="E77" s="236"/>
      <c r="F77" s="221">
        <v>848672</v>
      </c>
      <c r="G77" s="221">
        <f>SUM(G78:G80)</f>
        <v>630902</v>
      </c>
    </row>
    <row r="78" spans="1:7" s="20" customFormat="1" ht="31.5">
      <c r="A78" s="231" t="str">
        <f>IF(B78&gt;0,VLOOKUP(B78,КВСР!A65:B1230,2),IF(C78&gt;0,VLOOKUP(C78,КФСР!A65:B1577,2),IF(D78&gt;0,VLOOKUP(D78,КЦСР!A65:B4058,2),IF(E78&gt;0,VLOOKUP(E78,КВР!A65:B1996,2)))))</f>
        <v>Прочая закупка товаров, работ и услуг для государственных нужд</v>
      </c>
      <c r="B78" s="233"/>
      <c r="C78" s="234"/>
      <c r="D78" s="235"/>
      <c r="E78" s="236">
        <v>244</v>
      </c>
      <c r="F78" s="221">
        <v>167438</v>
      </c>
      <c r="G78" s="221">
        <v>118802</v>
      </c>
    </row>
    <row r="79" spans="1:7" s="20" customFormat="1" ht="49.5" customHeight="1">
      <c r="A79" s="231" t="str">
        <f>IF(B79&gt;0,VLOOKUP(B79,КВСР!A66:B1231,2),IF(C79&gt;0,VLOOKUP(C79,КФСР!A66:B1578,2),IF(D79&gt;0,VLOOKUP(D79,КЦСР!A66:B4059,2),IF(E79&gt;0,VLOOKUP(E79,КВР!A66:B1997,2)))))</f>
        <v>Пособия и компенсации гражданам и иные социальные выплаты, кроме публичных нормативных обязательств</v>
      </c>
      <c r="B79" s="233"/>
      <c r="C79" s="234"/>
      <c r="D79" s="235"/>
      <c r="E79" s="236">
        <v>321</v>
      </c>
      <c r="F79" s="221">
        <v>101134</v>
      </c>
      <c r="G79" s="221">
        <v>32000</v>
      </c>
    </row>
    <row r="80" spans="1:7" s="20" customFormat="1" ht="63">
      <c r="A80" s="231" t="str">
        <f>IF(B80&gt;0,VLOOKUP(B80,КВСР!A67:B1232,2),IF(C80&gt;0,VLOOKUP(C80,КФСР!A67:B1579,2),IF(D80&gt;0,VLOOKUP(D80,КЦСР!A67:B4060,2),IF(E80&gt;0,VLOOKUP(E80,КВР!A67:B1998,2)))))</f>
        <v>Субсидии юридическим лицам (кроме государственных учреждений) и физическим лицам - производителям товаров, работ, услуг</v>
      </c>
      <c r="B80" s="233"/>
      <c r="C80" s="234"/>
      <c r="D80" s="235"/>
      <c r="E80" s="236">
        <v>810</v>
      </c>
      <c r="F80" s="221">
        <v>580100</v>
      </c>
      <c r="G80" s="221">
        <v>480100</v>
      </c>
    </row>
    <row r="81" spans="1:7" s="20" customFormat="1" ht="31.5">
      <c r="A81" s="231" t="str">
        <f>IF(B81&gt;0,VLOOKUP(B81,КВСР!A68:B1233,2),IF(C81&gt;0,VLOOKUP(C81,КФСР!A68:B1580,2),IF(D81&gt;0,VLOOKUP(D81,КЦСР!A68:B4061,2),IF(E81&gt;0,VLOOKUP(E81,КВР!A68:B1999,2)))))</f>
        <v>Другие вопросы в области национальной экономики</v>
      </c>
      <c r="B81" s="233"/>
      <c r="C81" s="234">
        <v>412</v>
      </c>
      <c r="D81" s="235"/>
      <c r="E81" s="236"/>
      <c r="F81" s="221">
        <v>889889</v>
      </c>
      <c r="G81" s="221">
        <f>G83+G87+G91+G94</f>
        <v>691889</v>
      </c>
    </row>
    <row r="82" spans="1:7" s="20" customFormat="1" ht="33" customHeight="1">
      <c r="A82" s="231" t="str">
        <f>IF(B82&gt;0,VLOOKUP(B82,КВСР!A69:B1234,2),IF(C82&gt;0,VLOOKUP(C82,КФСР!A69:B1581,2),IF(D82&gt;0,VLOOKUP(D82,КЦСР!A69:B4062,2),IF(E82&gt;0,VLOOKUP(E82,КВР!A69:B2000,2)))))</f>
        <v>Реализация государственных функций в области национальной экономики</v>
      </c>
      <c r="B82" s="233"/>
      <c r="C82" s="234"/>
      <c r="D82" s="235">
        <v>3400000</v>
      </c>
      <c r="E82" s="236"/>
      <c r="F82" s="221">
        <v>297000</v>
      </c>
      <c r="G82" s="221">
        <f>G83</f>
        <v>99000</v>
      </c>
    </row>
    <row r="83" spans="1:7" s="20" customFormat="1" ht="31.5">
      <c r="A83" s="231" t="str">
        <f>IF(B83&gt;0,VLOOKUP(B83,КВСР!A70:B1235,2),IF(C83&gt;0,VLOOKUP(C83,КФСР!A70:B1582,2),IF(D83&gt;0,VLOOKUP(D83,КЦСР!A70:B4063,2),IF(E83&gt;0,VLOOKUP(E83,КВР!A70:B2001,2)))))</f>
        <v>Мероприятия по землеустройству и землепользованию</v>
      </c>
      <c r="B83" s="233"/>
      <c r="C83" s="234"/>
      <c r="D83" s="235">
        <v>3400300</v>
      </c>
      <c r="E83" s="236"/>
      <c r="F83" s="221">
        <v>297000</v>
      </c>
      <c r="G83" s="221">
        <f>G84</f>
        <v>99000</v>
      </c>
    </row>
    <row r="84" spans="1:7" s="20" customFormat="1" ht="31.5">
      <c r="A84" s="231" t="str">
        <f>IF(B84&gt;0,VLOOKUP(B84,КВСР!A71:B1236,2),IF(C84&gt;0,VLOOKUP(C84,КФСР!A71:B1583,2),IF(D84&gt;0,VLOOKUP(D84,КЦСР!A71:B4064,2),IF(E84&gt;0,VLOOKUP(E84,КВР!A71:B2002,2)))))</f>
        <v>Прочая закупка товаров, работ и услуг для государственных нужд</v>
      </c>
      <c r="B84" s="233"/>
      <c r="C84" s="234"/>
      <c r="D84" s="235"/>
      <c r="E84" s="236">
        <v>244</v>
      </c>
      <c r="F84" s="221">
        <v>297000</v>
      </c>
      <c r="G84" s="221">
        <v>99000</v>
      </c>
    </row>
    <row r="85" spans="1:7" s="20" customFormat="1" ht="31.5">
      <c r="A85" s="231" t="str">
        <f>IF(B85&gt;0,VLOOKUP(B85,КВСР!A72:B1237,2),IF(C85&gt;0,VLOOKUP(C85,КФСР!A72:B1584,2),IF(D85&gt;0,VLOOKUP(D85,КЦСР!A72:B4065,2),IF(E85&gt;0,VLOOKUP(E85,КВР!A72:B2003,2)))))</f>
        <v>Малый бизнес и предпринимательство</v>
      </c>
      <c r="B85" s="233"/>
      <c r="C85" s="234"/>
      <c r="D85" s="235">
        <v>3450000</v>
      </c>
      <c r="E85" s="236"/>
      <c r="F85" s="221">
        <v>280000</v>
      </c>
      <c r="G85" s="221">
        <f>G86</f>
        <v>280000</v>
      </c>
    </row>
    <row r="86" spans="1:7" s="20" customFormat="1" ht="63">
      <c r="A86" s="231" t="str">
        <f>IF(B86&gt;0,VLOOKUP(B86,КВСР!A73:B1238,2),IF(C86&gt;0,VLOOKUP(C86,КФСР!A73:B1585,2),IF(D86&gt;0,VLOOKUP(D86,КЦСР!A73:B4066,2),IF(E86&gt;0,VLOOKUP(E86,КВР!A73:B2004,2)))))</f>
        <v>Субсидии на государственную поддержку малого и среднего предпринимательства, включая крестьянские (фермерские) хозяйства</v>
      </c>
      <c r="B86" s="233"/>
      <c r="C86" s="234"/>
      <c r="D86" s="235">
        <v>3450100</v>
      </c>
      <c r="E86" s="236"/>
      <c r="F86" s="221">
        <v>280000</v>
      </c>
      <c r="G86" s="221">
        <f>G87</f>
        <v>280000</v>
      </c>
    </row>
    <row r="87" spans="1:7" s="20" customFormat="1" ht="78.75">
      <c r="A87" s="231" t="str">
        <f>IF(B87&gt;0,VLOOKUP(B87,КВСР!A74:B1239,2),IF(C87&gt;0,VLOOKUP(C87,КФСР!A74:B1586,2),IF(D87&gt;0,VLOOKUP(D87,КЦСР!A74:B4067,2),IF(E87&gt;0,VLOOKUP(E87,КВР!A74:B2005,2)))))</f>
        <v>Субсидия на реализацию муниципальных целевых программ развития субъектов малого и среднего предпринимательства в части федерального бюджета</v>
      </c>
      <c r="B87" s="233"/>
      <c r="C87" s="234"/>
      <c r="D87" s="235">
        <v>3450102</v>
      </c>
      <c r="E87" s="236"/>
      <c r="F87" s="221">
        <v>280000</v>
      </c>
      <c r="G87" s="221">
        <f>G88</f>
        <v>280000</v>
      </c>
    </row>
    <row r="88" spans="1:7" s="20" customFormat="1" ht="31.5">
      <c r="A88" s="231" t="str">
        <f>IF(B88&gt;0,VLOOKUP(B88,КВСР!A75:B1240,2),IF(C88&gt;0,VLOOKUP(C88,КФСР!A75:B1587,2),IF(D88&gt;0,VLOOKUP(D88,КЦСР!A75:B4068,2),IF(E88&gt;0,VLOOKUP(E88,КВР!A75:B2006,2)))))</f>
        <v>Прочая закупка товаров, работ и услуг для государственных нужд</v>
      </c>
      <c r="B88" s="233"/>
      <c r="C88" s="234"/>
      <c r="D88" s="235"/>
      <c r="E88" s="236">
        <v>244</v>
      </c>
      <c r="F88" s="221">
        <v>280000</v>
      </c>
      <c r="G88" s="221">
        <v>280000</v>
      </c>
    </row>
    <row r="89" spans="1:7" s="20" customFormat="1">
      <c r="A89" s="231" t="str">
        <f>IF(B89&gt;0,VLOOKUP(B89,КВСР!A76:B1241,2),IF(C89&gt;0,VLOOKUP(C89,КФСР!A76:B1588,2),IF(D89&gt;0,VLOOKUP(D89,КЦСР!A76:B4069,2),IF(E89&gt;0,VLOOKUP(E89,КВР!A76:B2007,2)))))</f>
        <v>Региональные целевые программы</v>
      </c>
      <c r="B89" s="233"/>
      <c r="C89" s="234"/>
      <c r="D89" s="235">
        <v>5220000</v>
      </c>
      <c r="E89" s="236"/>
      <c r="F89" s="221">
        <v>164000</v>
      </c>
      <c r="G89" s="221">
        <f>G90</f>
        <v>164000</v>
      </c>
    </row>
    <row r="90" spans="1:7" s="20" customFormat="1" ht="31.5">
      <c r="A90" s="231" t="str">
        <f>IF(B90&gt;0,VLOOKUP(B90,КВСР!A77:B1242,2),IF(C90&gt;0,VLOOKUP(C90,КФСР!A77:B1589,2),IF(D90&gt;0,VLOOKUP(D90,КЦСР!A77:B4070,2),IF(E90&gt;0,VLOOKUP(E90,КВР!A77:B2008,2)))))</f>
        <v>ОЦП Развития субъектов малого и среднего предпринимательства ЯО</v>
      </c>
      <c r="B90" s="233"/>
      <c r="C90" s="234"/>
      <c r="D90" s="235">
        <v>5223100</v>
      </c>
      <c r="E90" s="236"/>
      <c r="F90" s="221">
        <v>164000</v>
      </c>
      <c r="G90" s="221">
        <f>G91</f>
        <v>164000</v>
      </c>
    </row>
    <row r="91" spans="1:7" s="20" customFormat="1" ht="78.75">
      <c r="A91" s="231" t="str">
        <f>IF(B91&gt;0,VLOOKUP(B91,КВСР!A78:B1243,2),IF(C91&gt;0,VLOOKUP(C91,КФСР!A78:B1590,2),IF(D91&gt;0,VLOOKUP(D91,КЦСР!A78:B4071,2),IF(E91&gt;0,VLOOKUP(E91,КВР!A78:B2009,2)))))</f>
        <v>ОЦП Развития субъектов малого и среднего предпринимательства ЯО в части реализации МП развития субъектов малого и среднего предпринимательства</v>
      </c>
      <c r="B91" s="233"/>
      <c r="C91" s="234"/>
      <c r="D91" s="235">
        <v>5223102</v>
      </c>
      <c r="F91" s="221">
        <v>164000</v>
      </c>
      <c r="G91" s="221">
        <f>G92</f>
        <v>164000</v>
      </c>
    </row>
    <row r="92" spans="1:7" s="20" customFormat="1" ht="31.5">
      <c r="A92" s="231" t="str">
        <f>IF(B92&gt;0,VLOOKUP(B92,КВСР!A79:B1244,2),IF(C92&gt;0,VLOOKUP(C92,КФСР!A79:B1591,2),IF(D92&gt;0,VLOOKUP(D92,КЦСР!A79:B4072,2),IF(E92&gt;0,VLOOKUP(E92,КВР!A79:B2010,2)))))</f>
        <v>Прочая закупка товаров, работ и услуг для государственных нужд</v>
      </c>
      <c r="B92" s="233"/>
      <c r="C92" s="234"/>
      <c r="D92" s="235"/>
      <c r="E92" s="236">
        <v>244</v>
      </c>
      <c r="F92" s="221">
        <v>164000</v>
      </c>
      <c r="G92" s="221">
        <v>164000</v>
      </c>
    </row>
    <row r="93" spans="1:7" s="20" customFormat="1" ht="31.5">
      <c r="A93" s="231" t="str">
        <f>IF(B93&gt;0,VLOOKUP(B93,КВСР!A80:B1245,2),IF(C93&gt;0,VLOOKUP(C93,КФСР!A80:B1592,2),IF(D93&gt;0,VLOOKUP(D93,КЦСР!A80:B4073,2),IF(E93&gt;0,VLOOKUP(E93,КВР!A80:B2011,2)))))</f>
        <v>Целевые программы муниципальных образований</v>
      </c>
      <c r="B93" s="233"/>
      <c r="C93" s="234"/>
      <c r="D93" s="235">
        <v>7950000</v>
      </c>
      <c r="E93" s="236"/>
      <c r="F93" s="221">
        <v>148889</v>
      </c>
      <c r="G93" s="221">
        <f>G94</f>
        <v>148889</v>
      </c>
    </row>
    <row r="94" spans="1:7" s="20" customFormat="1" ht="31.5">
      <c r="A94" s="231" t="str">
        <f>IF(B94&gt;0,VLOOKUP(B94,КВСР!A81:B1246,2),IF(C94&gt;0,VLOOKUP(C94,КФСР!A81:B1593,2),IF(D94&gt;0,VLOOKUP(D94,КЦСР!A81:B4074,2),IF(E94&gt;0,VLOOKUP(E94,КВР!A81:B2012,2)))))</f>
        <v>МЦП "Развитие потребительского рынка ТМР" на 2012-2014 годы</v>
      </c>
      <c r="B94" s="233"/>
      <c r="C94" s="234"/>
      <c r="D94" s="235">
        <v>7952300</v>
      </c>
      <c r="F94" s="221">
        <v>148889</v>
      </c>
      <c r="G94" s="221">
        <f>G95</f>
        <v>148889</v>
      </c>
    </row>
    <row r="95" spans="1:7" s="20" customFormat="1" ht="63">
      <c r="A95" s="231" t="str">
        <f>IF(B95&gt;0,VLOOKUP(B95,КВСР!A82:B1247,2),IF(C95&gt;0,VLOOKUP(C95,КФСР!A82:B1594,2),IF(D95&gt;0,VLOOKUP(D95,КЦСР!A82:B4075,2),IF(E95&gt;0,VLOOKUP(E95,КВР!A82:B2013,2)))))</f>
        <v>Субсидии юридическим лицам (кроме государственных учреждений) и физическим лицам - производителям товаров, работ, услуг</v>
      </c>
      <c r="B95" s="233"/>
      <c r="C95" s="234"/>
      <c r="D95" s="238"/>
      <c r="E95" s="236">
        <v>810</v>
      </c>
      <c r="F95" s="221">
        <v>148889</v>
      </c>
      <c r="G95" s="221">
        <v>148889</v>
      </c>
    </row>
    <row r="96" spans="1:7" s="20" customFormat="1">
      <c r="A96" s="231" t="str">
        <f>IF(B96&gt;0,VLOOKUP(B96,КВСР!A83:B1248,2),IF(C96&gt;0,VLOOKUP(C96,КФСР!A83:B1595,2),IF(D96&gt;0,VLOOKUP(D96,КЦСР!A83:B4076,2),IF(E96&gt;0,VLOOKUP(E96,КВР!A83:B2014,2)))))</f>
        <v>Жилищное хозяйство</v>
      </c>
      <c r="B96" s="233"/>
      <c r="C96" s="234">
        <v>501</v>
      </c>
      <c r="D96" s="235"/>
      <c r="E96" s="236"/>
      <c r="F96" s="221">
        <v>153051789.27000001</v>
      </c>
      <c r="G96" s="221">
        <f>G99+G103+G108+G111+G115</f>
        <v>63664903</v>
      </c>
    </row>
    <row r="97" spans="1:7" s="20" customFormat="1" ht="79.5" customHeight="1">
      <c r="A97" s="231" t="str">
        <f>IF(B97&gt;0,VLOOKUP(B97,КВСР!A84:B1249,2),IF(C97&gt;0,VLOOKUP(C97,КФСР!A84:B1596,2),IF(D97&gt;0,VLOOKUP(D97,КЦСР!A84:B4077,2),IF(E97&gt;0,VLOOKUP(E97,КВР!A84:B2015,2)))))</f>
        <v>Обеспечение мероприятий по капитальному ремонту многоквартирных домов и переселению граждан из аварийного жилищного фонда</v>
      </c>
      <c r="B97" s="233"/>
      <c r="C97" s="234"/>
      <c r="D97" s="235">
        <v>980000</v>
      </c>
      <c r="E97" s="236"/>
      <c r="F97" s="221">
        <v>128499940</v>
      </c>
      <c r="G97" s="221">
        <f>G98</f>
        <v>21730739</v>
      </c>
    </row>
    <row r="98" spans="1:7" s="20" customFormat="1" ht="126" customHeight="1">
      <c r="A98" s="231" t="str">
        <f>IF(B98&gt;0,VLOOKUP(B98,КВСР!A85:B1250,2),IF(C98&gt;0,VLOOKUP(C98,КФСР!A85:B1597,2),IF(D98&gt;0,VLOOKUP(D98,КЦСР!A85:B4078,2),IF(E98&gt;0,VLOOKUP(E98,КВР!A85:B2016,2)))))</f>
        <v>Обеспечение мероприятий по капитальному ремонту многоквартирных домов и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v>
      </c>
      <c r="B98" s="233"/>
      <c r="C98" s="234"/>
      <c r="D98" s="235">
        <v>980100</v>
      </c>
      <c r="E98" s="236"/>
      <c r="F98" s="221">
        <v>91396890</v>
      </c>
      <c r="G98" s="221">
        <f>G99</f>
        <v>21730739</v>
      </c>
    </row>
    <row r="99" spans="1:7" s="20" customFormat="1" ht="129" customHeight="1">
      <c r="A99" s="231" t="str">
        <f>IF(B99&gt;0,VLOOKUP(B99,КВСР!A86:B1251,2),IF(C99&gt;0,VLOOKUP(C99,КФСР!A86:B1598,2),IF(D99&gt;0,VLOOKUP(D99,КЦСР!A86:B4079,2),IF(E99&gt;0,VLOOKUP(E99,КВР!A86:B2017,2)))))</f>
        <v xml:space="preserve">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 поступивших от государственной корпорации  Фонда содействия реформированию ЖКХ </v>
      </c>
      <c r="B99" s="233"/>
      <c r="C99" s="234"/>
      <c r="D99" s="235">
        <v>980104</v>
      </c>
      <c r="F99" s="221">
        <v>91396890</v>
      </c>
      <c r="G99" s="221">
        <f>G100+G101</f>
        <v>21730739</v>
      </c>
    </row>
    <row r="100" spans="1:7" s="20" customFormat="1" ht="66" customHeight="1">
      <c r="A100" s="231" t="str">
        <f>IF(B100&gt;0,VLOOKUP(B100,КВСР!A87:B1252,2),IF(C100&gt;0,VLOOKUP(C100,КФСР!A87:B1599,2),IF(D100&gt;0,VLOOKUP(D100,КЦСР!A87:B4080,2),IF(E100&gt;0,VLOOKUP(E100,КВР!A87:B2018,2)))))</f>
        <v>Бюджетные инвестиции в объекты государственной собственности казенным учреждениям вне рамок государственного оборонного заказа</v>
      </c>
      <c r="B100" s="233"/>
      <c r="C100" s="234"/>
      <c r="D100" s="235"/>
      <c r="E100" s="236">
        <v>411</v>
      </c>
      <c r="F100" s="221">
        <v>43262310</v>
      </c>
      <c r="G100" s="221">
        <v>3923251</v>
      </c>
    </row>
    <row r="101" spans="1:7" s="20" customFormat="1" ht="67.5" customHeight="1">
      <c r="A101" s="231" t="str">
        <f>IF(B101&gt;0,VLOOKUP(B101,КВСР!A88:B1253,2),IF(C101&gt;0,VLOOKUP(C101,КФСР!A88:B1600,2),IF(D101&gt;0,VLOOKUP(D101,КЦСР!A88:B4081,2),IF(E101&gt;0,VLOOKUP(E101,КВР!A88:B2019,2)))))</f>
        <v>Субсидии на софинансирование объектов капитального строительства государственной (муниципальной) собственности</v>
      </c>
      <c r="B101" s="233"/>
      <c r="C101" s="234"/>
      <c r="D101" s="235"/>
      <c r="E101" s="236">
        <v>522</v>
      </c>
      <c r="F101" s="221">
        <v>48134580</v>
      </c>
      <c r="G101" s="221">
        <v>17807488</v>
      </c>
    </row>
    <row r="102" spans="1:7" s="20" customFormat="1" ht="90.75" customHeight="1">
      <c r="A102" s="231" t="str">
        <f>IF(B102&gt;0,VLOOKUP(B102,КВСР!A89:B1254,2),IF(C102&gt;0,VLOOKUP(C102,КФСР!A89:B1601,2),IF(D102&gt;0,VLOOKUP(D102,КЦСР!A89:B4082,2),IF(E102&gt;0,VLOOKUP(E102,КВР!A89:B2020,2)))))</f>
        <v>Обеспечение мероприятий по капитальному ремонту многоквартирных домов и переселение граждан из аварийного жилищного фонда за счет средств бюджетов</v>
      </c>
      <c r="B102" s="233"/>
      <c r="C102" s="234"/>
      <c r="D102" s="235">
        <v>980200</v>
      </c>
      <c r="E102" s="236"/>
      <c r="F102" s="221">
        <v>37103050</v>
      </c>
      <c r="G102" s="221">
        <f>G103</f>
        <v>22225788</v>
      </c>
    </row>
    <row r="103" spans="1:7" s="20" customFormat="1" ht="114" customHeight="1">
      <c r="A103" s="231" t="str">
        <f>IF(B103&gt;0,VLOOKUP(B103,КВСР!A90:B1255,2),IF(C103&gt;0,VLOOKUP(C103,КФСР!A90:B1602,2),IF(D103&gt;0,VLOOKUP(D103,КЦСР!A90:B4083,2),IF(E103&gt;0,VLOOKUP(E103,КВР!A90:B2021,2)))))</f>
        <v>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v>
      </c>
      <c r="B103" s="233"/>
      <c r="C103" s="234"/>
      <c r="D103" s="235">
        <v>980204</v>
      </c>
      <c r="F103" s="221">
        <v>37103050</v>
      </c>
      <c r="G103" s="221">
        <f>SUM(G104:G105)</f>
        <v>22225788</v>
      </c>
    </row>
    <row r="104" spans="1:7" s="20" customFormat="1" ht="64.5" customHeight="1">
      <c r="A104" s="231" t="str">
        <f>IF(B104&gt;0,VLOOKUP(B104,КВСР!A91:B1256,2),IF(C104&gt;0,VLOOKUP(C104,КФСР!A91:B1603,2),IF(D104&gt;0,VLOOKUP(D104,КЦСР!A91:B4084,2),IF(E104&gt;0,VLOOKUP(E104,КВР!A91:B2022,2)))))</f>
        <v>Бюджетные инвестиции в объекты государственной собственности казенным учреждениям вне рамок государственного оборонного заказа</v>
      </c>
      <c r="B104" s="233"/>
      <c r="C104" s="234"/>
      <c r="D104" s="235"/>
      <c r="E104" s="236">
        <v>411</v>
      </c>
      <c r="F104" s="221">
        <v>18765732</v>
      </c>
      <c r="G104" s="221">
        <v>3923250</v>
      </c>
    </row>
    <row r="105" spans="1:7" s="20" customFormat="1" ht="66.75" customHeight="1">
      <c r="A105" s="231" t="str">
        <f>IF(B105&gt;0,VLOOKUP(B105,КВСР!A92:B1257,2),IF(C105&gt;0,VLOOKUP(C105,КФСР!A92:B1604,2),IF(D105&gt;0,VLOOKUP(D105,КЦСР!A92:B4085,2),IF(E105&gt;0,VLOOKUP(E105,КВР!A92:B2023,2)))))</f>
        <v>Субсидии на софинансирование объектов капитального строительства государственной (муниципальной) собственности</v>
      </c>
      <c r="B105" s="233"/>
      <c r="C105" s="234"/>
      <c r="D105" s="235"/>
      <c r="E105" s="236">
        <v>522</v>
      </c>
      <c r="F105" s="221">
        <v>18337318</v>
      </c>
      <c r="G105" s="221">
        <v>18302538</v>
      </c>
    </row>
    <row r="106" spans="1:7" s="20" customFormat="1" ht="18" customHeight="1">
      <c r="A106" s="231" t="str">
        <f>IF(B106&gt;0,VLOOKUP(B106,КВСР!A93:B1258,2),IF(C106&gt;0,VLOOKUP(C106,КФСР!A93:B1605,2),IF(D106&gt;0,VLOOKUP(D106,КЦСР!A93:B4086,2),IF(E106&gt;0,VLOOKUP(E106,КВР!A93:B2024,2)))))</f>
        <v>Региональные целевые программы</v>
      </c>
      <c r="B106" s="233"/>
      <c r="C106" s="234"/>
      <c r="D106" s="235">
        <v>5220000</v>
      </c>
      <c r="E106" s="236"/>
      <c r="F106" s="221">
        <v>18679232</v>
      </c>
      <c r="G106" s="221">
        <f>G107</f>
        <v>15575040</v>
      </c>
    </row>
    <row r="107" spans="1:7" s="20" customFormat="1" ht="63.75" customHeight="1">
      <c r="A107" s="231" t="str">
        <f>IF(B107&gt;0,VLOOKUP(B107,КВСР!A94:B1259,2),IF(C107&gt;0,VLOOKUP(C107,КФСР!A94:B1606,2),IF(D107&gt;0,VLOOKUP(D107,КЦСР!A94:B4087,2),IF(E107&gt;0,VLOOKUP(E107,КВР!A94:B2025,2)))))</f>
        <v xml:space="preserve">Региональная программа "Стимулирование развития жилищного строительства на территории Ярославской области" </v>
      </c>
      <c r="B107" s="233"/>
      <c r="C107" s="234"/>
      <c r="D107" s="235">
        <v>5226000</v>
      </c>
      <c r="E107" s="236"/>
      <c r="F107" s="221">
        <v>15575040</v>
      </c>
      <c r="G107" s="221">
        <f>G108</f>
        <v>15575040</v>
      </c>
    </row>
    <row r="108" spans="1:7" s="20" customFormat="1" ht="79.5" customHeight="1">
      <c r="A108" s="231" t="str">
        <f>IF(B108&gt;0,VLOOKUP(B108,КВСР!A95:B1260,2),IF(C108&gt;0,VLOOKUP(C108,КФСР!A95:B1607,2),IF(D108&gt;0,VLOOKUP(D108,КЦСР!A95:B4088,2),IF(E108&gt;0,VLOOKUP(E108,КВР!A95:B2026,2)))))</f>
        <v>Субсидия на реализацию подпрограммы "Улучшение условий проживания отдельных категорий граждан, нуждающихся в специальной социальной защите"</v>
      </c>
      <c r="B108" s="233"/>
      <c r="C108" s="234"/>
      <c r="D108" s="235">
        <v>5226006</v>
      </c>
      <c r="F108" s="221">
        <v>15575040</v>
      </c>
      <c r="G108" s="221">
        <f>G109</f>
        <v>15575040</v>
      </c>
    </row>
    <row r="109" spans="1:7" s="20" customFormat="1" ht="63" customHeight="1">
      <c r="A109" s="231" t="str">
        <f>IF(B109&gt;0,VLOOKUP(B109,КВСР!A96:B1261,2),IF(C109&gt;0,VLOOKUP(C109,КФСР!A96:B1608,2),IF(D109&gt;0,VLOOKUP(D109,КЦСР!A96:B4089,2),IF(E109&gt;0,VLOOKUP(E109,КВР!A96:B2027,2)))))</f>
        <v>Субсидии на софинансирование объектов капитального строительства государственной (муниципальной) собственности</v>
      </c>
      <c r="B109" s="233"/>
      <c r="C109" s="234"/>
      <c r="D109" s="235"/>
      <c r="E109" s="236">
        <v>522</v>
      </c>
      <c r="F109" s="221">
        <v>15575040</v>
      </c>
      <c r="G109" s="221">
        <v>15575040</v>
      </c>
    </row>
    <row r="110" spans="1:7" s="20" customFormat="1" ht="63" customHeight="1">
      <c r="A110" s="231" t="str">
        <f>IF(B110&gt;0,VLOOKUP(B110,КВСР!A97:B1262,2),IF(C110&gt;0,VLOOKUP(C110,КФСР!A97:B1609,2),IF(D110&gt;0,VLOOKUP(D110,КЦСР!A97:B4090,2),IF(E110&gt;0,VLOOKUP(E110,КВР!A97:B2028,2)))))</f>
        <v>Региональные адресные программы по переселению граждан из аварийного жилищного фонда Ярославской области</v>
      </c>
      <c r="B110" s="233"/>
      <c r="C110" s="234"/>
      <c r="D110" s="235">
        <v>5227000</v>
      </c>
      <c r="E110" s="236"/>
      <c r="F110" s="221">
        <v>3104192</v>
      </c>
      <c r="G110" s="221">
        <f>G111</f>
        <v>3104192</v>
      </c>
    </row>
    <row r="111" spans="1:7" s="20" customFormat="1" ht="137.25" customHeight="1">
      <c r="A111" s="231" t="str">
        <f>IF(B111&gt;0,VLOOKUP(B111,КВСР!A98:B1263,2),IF(C111&gt;0,VLOOKUP(C111,КФСР!A98:B1610,2),IF(D111&gt;0,VLOOKUP(D111,КЦСР!A98:B4091,2),IF(E111&gt;0,VLOOKUP(E111,КВР!A98:B2029,2)))))</f>
        <v>Субсидия на обеспечение мероприятий по переселению граждан из аварийного ЖФ с учетом необходимости развития малоэтажного жилищного строительства на приобретение жилых помещений, площадь которых больше площади занимаемых помещений, за счет средств областного бюджета</v>
      </c>
      <c r="B111" s="233"/>
      <c r="C111" s="234"/>
      <c r="D111" s="235">
        <v>5227002</v>
      </c>
      <c r="E111" s="236"/>
      <c r="F111" s="221">
        <v>3104192</v>
      </c>
      <c r="G111" s="221">
        <f>G112</f>
        <v>3104192</v>
      </c>
    </row>
    <row r="112" spans="1:7" s="20" customFormat="1" ht="63" customHeight="1">
      <c r="A112" s="231" t="str">
        <f>IF(B112&gt;0,VLOOKUP(B112,КВСР!A99:B1264,2),IF(C112&gt;0,VLOOKUP(C112,КФСР!A99:B1611,2),IF(D112&gt;0,VLOOKUP(D112,КЦСР!A99:B4092,2),IF(E112&gt;0,VLOOKUP(E112,КВР!A99:B2030,2)))))</f>
        <v>Субсидии на софинансирование объектов капитального строительства государственной (муниципальной) собственности</v>
      </c>
      <c r="B112" s="233"/>
      <c r="C112" s="234"/>
      <c r="D112" s="235"/>
      <c r="E112" s="236">
        <v>522</v>
      </c>
      <c r="F112" s="221">
        <v>3104192</v>
      </c>
      <c r="G112" s="221">
        <v>3104192</v>
      </c>
    </row>
    <row r="113" spans="1:7" s="20" customFormat="1" ht="31.5">
      <c r="A113" s="231" t="str">
        <f>IF(B113&gt;0,VLOOKUP(B113,КВСР!A97:B1262,2),IF(C113&gt;0,VLOOKUP(C113,КФСР!A97:B1609,2),IF(D113&gt;0,VLOOKUP(D113,КЦСР!A97:B4090,2),IF(E113&gt;0,VLOOKUP(E113,КВР!A97:B2028,2)))))</f>
        <v>Целевые программы муниципальных образований</v>
      </c>
      <c r="B113" s="233"/>
      <c r="C113" s="234"/>
      <c r="D113" s="235">
        <v>7950000</v>
      </c>
      <c r="E113" s="236"/>
      <c r="F113" s="221">
        <v>5872617.2699999996</v>
      </c>
      <c r="G113" s="221">
        <f>G114</f>
        <v>1029144</v>
      </c>
    </row>
    <row r="114" spans="1:7" s="20" customFormat="1" ht="47.25">
      <c r="A114" s="231" t="str">
        <f>IF(B114&gt;0,VLOOKUP(B114,КВСР!A98:B1263,2),IF(C114&gt;0,VLOOKUP(C114,КФСР!A98:B1610,2),IF(D114&gt;0,VLOOKUP(D114,КЦСР!A98:B4091,2),IF(E114&gt;0,VLOOKUP(E114,КВР!A98:B2029,2)))))</f>
        <v>МЦП "Развитие жилищного строительства в ТМР ЯО на 2011 - 2015 гг"</v>
      </c>
      <c r="B114" s="233"/>
      <c r="C114" s="234"/>
      <c r="D114" s="235">
        <v>7951300</v>
      </c>
      <c r="E114" s="236"/>
      <c r="F114" s="221">
        <v>5872617.2699999996</v>
      </c>
      <c r="G114" s="221">
        <f>G115</f>
        <v>1029144</v>
      </c>
    </row>
    <row r="115" spans="1:7" s="20" customFormat="1" ht="94.5">
      <c r="A115" s="231" t="str">
        <f>IF(B115&gt;0,VLOOKUP(B115,КВСР!A99:B1264,2),IF(C115&gt;0,VLOOKUP(C115,КФСР!A99:B1611,2),IF(D115&gt;0,VLOOKUP(D115,КЦСР!A99:B4092,2),IF(E115&gt;0,VLOOKUP(E115,КВР!A99:B2030,2)))))</f>
        <v>МЦП "Развитие жилищного строительства в ТМР ЯО на 2011 - 2015 гг" подпрограмма "Переселение граждан из аварийного (непригодного для проживания) жилищного фонда в ТМР"</v>
      </c>
      <c r="B115" s="233"/>
      <c r="C115" s="234"/>
      <c r="D115" s="235">
        <v>7951301</v>
      </c>
      <c r="F115" s="221">
        <v>5872617.2699999996</v>
      </c>
      <c r="G115" s="221">
        <f>SUM(G116:G117)</f>
        <v>1029144</v>
      </c>
    </row>
    <row r="116" spans="1:7" s="20" customFormat="1" ht="64.5" customHeight="1">
      <c r="A116" s="231" t="str">
        <f>IF(B116&gt;0,VLOOKUP(B116,КВСР!A100:B1265,2),IF(C116&gt;0,VLOOKUP(C116,КФСР!A100:B1612,2),IF(D116&gt;0,VLOOKUP(D116,КЦСР!A100:B4093,2),IF(E116&gt;0,VLOOKUP(E116,КВР!A100:B2031,2)))))</f>
        <v>Бюджетные инвестиции в объекты государственной собственности казенным учреждениям вне рамок государственного оборонного заказа</v>
      </c>
      <c r="B116" s="233"/>
      <c r="C116" s="234"/>
      <c r="D116" s="235"/>
      <c r="E116" s="236">
        <v>411</v>
      </c>
      <c r="F116" s="221">
        <v>5272800</v>
      </c>
      <c r="G116" s="221">
        <v>429327</v>
      </c>
    </row>
    <row r="117" spans="1:7" s="20" customFormat="1" ht="47.25">
      <c r="A117" s="231" t="str">
        <f>IF(B117&gt;0,VLOOKUP(B117,КВСР!A101:B1266,2),IF(C117&gt;0,VLOOKUP(C117,КФСР!A101:B1613,2),IF(D117&gt;0,VLOOKUP(D117,КЦСР!A101:B4094,2),IF(E117&gt;0,VLOOKUP(E117,КВР!A101:B2032,2)))))</f>
        <v>Бюджетные инвестиции на приобретение объектов недвижимого имущества казенными учреждениями</v>
      </c>
      <c r="B117" s="233"/>
      <c r="C117" s="234"/>
      <c r="D117" s="235"/>
      <c r="E117" s="236">
        <v>441</v>
      </c>
      <c r="F117" s="221">
        <v>599817.27</v>
      </c>
      <c r="G117" s="221">
        <v>599817</v>
      </c>
    </row>
    <row r="118" spans="1:7" s="20" customFormat="1" ht="19.5" customHeight="1">
      <c r="A118" s="231" t="str">
        <f>IF(B118&gt;0,VLOOKUP(B118,КВСР!A102:B1267,2),IF(C118&gt;0,VLOOKUP(C118,КФСР!A102:B1614,2),IF(D118&gt;0,VLOOKUP(D118,КЦСР!A102:B4095,2),IF(E118&gt;0,VLOOKUP(E118,КВР!A102:B2033,2)))))</f>
        <v>Коммунальное хозяйство</v>
      </c>
      <c r="B118" s="233"/>
      <c r="C118" s="234">
        <v>502</v>
      </c>
      <c r="D118" s="235"/>
      <c r="E118" s="236"/>
      <c r="F118" s="221">
        <v>95617</v>
      </c>
      <c r="G118" s="221">
        <f>G119</f>
        <v>95617</v>
      </c>
    </row>
    <row r="119" spans="1:7" s="20" customFormat="1" ht="21" customHeight="1">
      <c r="A119" s="231" t="str">
        <f>IF(B119&gt;0,VLOOKUP(B119,КВСР!A103:B1268,2),IF(C119&gt;0,VLOOKUP(C119,КФСР!A103:B1615,2),IF(D119&gt;0,VLOOKUP(D119,КЦСР!A103:B4096,2),IF(E119&gt;0,VLOOKUP(E119,КВР!A103:B2034,2)))))</f>
        <v>Поддержка коммунального хозяйства</v>
      </c>
      <c r="B119" s="233"/>
      <c r="C119" s="234"/>
      <c r="D119" s="235">
        <v>3510000</v>
      </c>
      <c r="E119" s="236"/>
      <c r="F119" s="221">
        <v>95617</v>
      </c>
      <c r="G119" s="221">
        <f>G120</f>
        <v>95617</v>
      </c>
    </row>
    <row r="120" spans="1:7" s="20" customFormat="1" ht="47.25" customHeight="1">
      <c r="A120" s="231" t="str">
        <f>IF(B120&gt;0,VLOOKUP(B120,КВСР!A104:B1269,2),IF(C120&gt;0,VLOOKUP(C120,КФСР!A104:B1616,2),IF(D120&gt;0,VLOOKUP(D120,КЦСР!A104:B4097,2),IF(E120&gt;0,VLOOKUP(E120,КВР!A104:B2035,2)))))</f>
        <v>Субсидия на реализацию мероприятий по подготовке к зиме объектов коммунального назначения</v>
      </c>
      <c r="B120" s="233"/>
      <c r="C120" s="234"/>
      <c r="D120" s="235">
        <v>3510900</v>
      </c>
      <c r="F120" s="221">
        <v>95617</v>
      </c>
      <c r="G120" s="221">
        <f>G121</f>
        <v>95617</v>
      </c>
    </row>
    <row r="121" spans="1:7" s="20" customFormat="1" ht="33" customHeight="1">
      <c r="A121" s="231" t="str">
        <f>IF(B121&gt;0,VLOOKUP(B121,КВСР!A105:B1270,2),IF(C121&gt;0,VLOOKUP(C121,КФСР!A105:B1617,2),IF(D121&gt;0,VLOOKUP(D121,КЦСР!A105:B4098,2),IF(E121&gt;0,VLOOKUP(E121,КВР!A105:B2036,2)))))</f>
        <v>Прочая закупка товаров, работ и услуг для государственных нужд</v>
      </c>
      <c r="B121" s="233"/>
      <c r="C121" s="234"/>
      <c r="D121" s="235"/>
      <c r="E121" s="236">
        <v>244</v>
      </c>
      <c r="F121" s="221">
        <v>95617</v>
      </c>
      <c r="G121" s="221">
        <v>95617</v>
      </c>
    </row>
    <row r="122" spans="1:7" s="20" customFormat="1" ht="33" hidden="1" customHeight="1">
      <c r="A122" s="231" t="str">
        <f>IF(B122&gt;0,VLOOKUP(B122,КВСР!A106:B1271,2),IF(C122&gt;0,VLOOKUP(C122,КФСР!A106:B1618,2),IF(D122&gt;0,VLOOKUP(D122,КЦСР!A106:B4099,2),IF(E122&gt;0,VLOOKUP(E122,КВР!A106:B2037,2)))))</f>
        <v>Другие вопросы в области охраны окружающей среды</v>
      </c>
      <c r="B122" s="233"/>
      <c r="C122" s="234">
        <v>605</v>
      </c>
      <c r="D122" s="235"/>
      <c r="E122" s="236"/>
      <c r="F122" s="221">
        <v>1480</v>
      </c>
      <c r="G122" s="221">
        <f>G123</f>
        <v>0</v>
      </c>
    </row>
    <row r="123" spans="1:7" s="20" customFormat="1" ht="33" hidden="1" customHeight="1">
      <c r="A123" s="231" t="str">
        <f>IF(B123&gt;0,VLOOKUP(B123,КВСР!A107:B1272,2),IF(C123&gt;0,VLOOKUP(C123,КФСР!A107:B1619,2),IF(D123&gt;0,VLOOKUP(D123,КЦСР!A107:B4100,2),IF(E123&gt;0,VLOOKUP(E123,КВР!A107:B2038,2)))))</f>
        <v>Состояние окружающей среды и природопользования</v>
      </c>
      <c r="B123" s="233"/>
      <c r="C123" s="234"/>
      <c r="D123" s="235">
        <v>4100000</v>
      </c>
      <c r="E123" s="236"/>
      <c r="F123" s="221">
        <v>1480</v>
      </c>
      <c r="G123" s="221">
        <f>G124</f>
        <v>0</v>
      </c>
    </row>
    <row r="124" spans="1:7" s="20" customFormat="1" ht="21" hidden="1" customHeight="1">
      <c r="A124" s="231" t="str">
        <f>IF(B124&gt;0,VLOOKUP(B124,КВСР!A108:B1273,2),IF(C124&gt;0,VLOOKUP(C124,КФСР!A108:B1620,2),IF(D124&gt;0,VLOOKUP(D124,КЦСР!A108:B4101,2),IF(E124&gt;0,VLOOKUP(E124,КВР!A108:B2039,2)))))</f>
        <v>Природоохранные мероприятия</v>
      </c>
      <c r="B124" s="233"/>
      <c r="C124" s="234"/>
      <c r="D124" s="235">
        <v>4100100</v>
      </c>
      <c r="F124" s="221">
        <v>1480</v>
      </c>
      <c r="G124" s="221">
        <f>G125</f>
        <v>0</v>
      </c>
    </row>
    <row r="125" spans="1:7" s="20" customFormat="1" ht="33" hidden="1" customHeight="1">
      <c r="A125" s="231" t="str">
        <f>IF(B125&gt;0,VLOOKUP(B125,КВСР!A109:B1274,2),IF(C125&gt;0,VLOOKUP(C125,КФСР!A109:B1621,2),IF(D125&gt;0,VLOOKUP(D125,КЦСР!A109:B4102,2),IF(E125&gt;0,VLOOKUP(E125,КВР!A109:B2040,2)))))</f>
        <v>Прочая закупка товаров, работ и услуг для государственных нужд</v>
      </c>
      <c r="B125" s="233"/>
      <c r="C125" s="234"/>
      <c r="D125" s="235"/>
      <c r="E125" s="236">
        <v>244</v>
      </c>
      <c r="F125" s="221">
        <v>1480</v>
      </c>
      <c r="G125" s="221">
        <v>0</v>
      </c>
    </row>
    <row r="126" spans="1:7" s="20" customFormat="1">
      <c r="A126" s="231" t="str">
        <f>IF(B126&gt;0,VLOOKUP(B126,КВСР!A110:B1275,2),IF(C126&gt;0,VLOOKUP(C126,КФСР!A110:B1622,2),IF(D126&gt;0,VLOOKUP(D126,КЦСР!A110:B4103,2),IF(E126&gt;0,VLOOKUP(E126,КВР!A110:B2041,2)))))</f>
        <v>Социальное обеспечение населения</v>
      </c>
      <c r="B126" s="233"/>
      <c r="C126" s="234">
        <v>1003</v>
      </c>
      <c r="D126" s="238"/>
      <c r="E126" s="236"/>
      <c r="F126" s="221">
        <v>164500</v>
      </c>
      <c r="G126" s="221">
        <f>G129+G131+G135+G139</f>
        <v>164466</v>
      </c>
    </row>
    <row r="127" spans="1:7" s="20" customFormat="1" ht="34.5" hidden="1" customHeight="1">
      <c r="A127" s="231" t="str">
        <f>IF(B127&gt;0,VLOOKUP(B127,КВСР!A111:B1276,2),IF(C127&gt;0,VLOOKUP(C127,КФСР!A111:B1623,2),IF(D127&gt;0,VLOOKUP(D127,КЦСР!A111:B4104,2),IF(E127&gt;0,VLOOKUP(E127,КВР!A111:B2042,2)))))</f>
        <v>Федеральные целевые программы</v>
      </c>
      <c r="B127" s="233"/>
      <c r="C127" s="234"/>
      <c r="D127" s="235">
        <v>1000000</v>
      </c>
      <c r="E127" s="236"/>
      <c r="F127" s="221">
        <v>0</v>
      </c>
      <c r="G127" s="221">
        <f>G128</f>
        <v>0</v>
      </c>
    </row>
    <row r="128" spans="1:7" s="20" customFormat="1" ht="119.25" hidden="1" customHeight="1">
      <c r="A128" s="231" t="str">
        <f>IF(B128&gt;0,VLOOKUP(B128,КВСР!A112:B1277,2),IF(C128&gt;0,VLOOKUP(C128,КФСР!A112:B1624,2),IF(D128&gt;0,VLOOKUP(D128,КЦСР!A112:B4105,2),IF(E128&gt;0,VLOOKUP(E128,КВР!A112:B2043,2)))))</f>
        <v>Областная целевая программа "Развитие агропромышленного комплекса и сельский территорий Ярославской области" в части софинансирования мероприятий федеральной целевой программы "Социальное развитие села до 2013 года"</v>
      </c>
      <c r="B128" s="233"/>
      <c r="C128" s="234"/>
      <c r="D128" s="237">
        <v>1001100</v>
      </c>
      <c r="E128" s="236"/>
      <c r="F128" s="221">
        <v>0</v>
      </c>
      <c r="G128" s="221">
        <f>G129</f>
        <v>0</v>
      </c>
    </row>
    <row r="129" spans="1:7" s="20" customFormat="1" ht="110.25" hidden="1">
      <c r="A129" s="231" t="str">
        <f>IF(B129&gt;0,VLOOKUP(B129,КВСР!A113:B1278,2),IF(C129&gt;0,VLOOKUP(C129,КФСР!A113:B1625,2),IF(D129&gt;0,VLOOKUP(D129,КЦСР!A113:B4106,2),IF(E129&gt;0,VLOOKUP(E129,КВР!A113:B2044,2)))))</f>
        <v>Субсидия на улучшение жилищных условий граждан, проживающих в сельской местности на территории Ярославской области, в том числе молодых семей и молодых специалистов, за счет средств областного бюджета.</v>
      </c>
      <c r="B129" s="233"/>
      <c r="C129" s="234"/>
      <c r="D129" s="235">
        <v>1001122</v>
      </c>
      <c r="F129" s="221">
        <v>0</v>
      </c>
      <c r="G129" s="221">
        <f>G130</f>
        <v>0</v>
      </c>
    </row>
    <row r="130" spans="1:7" s="20" customFormat="1" ht="31.5" hidden="1">
      <c r="A130" s="231" t="str">
        <f>IF(B130&gt;0,VLOOKUP(B130,КВСР!A114:B1279,2),IF(C130&gt;0,VLOOKUP(C130,КФСР!A114:B1626,2),IF(D130&gt;0,VLOOKUP(D130,КЦСР!A114:B4107,2),IF(E130&gt;0,VLOOKUP(E130,КВР!A114:B2045,2)))))</f>
        <v>Субсидии гражданам на приобретение жилья</v>
      </c>
      <c r="B130" s="233"/>
      <c r="C130" s="234"/>
      <c r="D130" s="235"/>
      <c r="E130" s="236">
        <v>322</v>
      </c>
      <c r="F130" s="221">
        <v>0</v>
      </c>
      <c r="G130" s="221"/>
    </row>
    <row r="131" spans="1:7" s="20" customFormat="1" ht="49.5" hidden="1" customHeight="1">
      <c r="A131" s="231" t="str">
        <f>IF(B131&gt;0,VLOOKUP(B131,КВСР!A115:B1280,2),IF(C131&gt;0,VLOOKUP(C131,КФСР!A115:B1627,2),IF(D131&gt;0,VLOOKUP(D131,КЦСР!A115:B4108,2),IF(E131&gt;0,VLOOKUP(E131,КВР!A115:B2046,2)))))</f>
        <v>Реализация мероприятий федеральной целевой программы "Социальное развитие села до 2013 года"</v>
      </c>
      <c r="B131" s="233"/>
      <c r="C131" s="234"/>
      <c r="D131" s="235">
        <v>1001199</v>
      </c>
      <c r="F131" s="221">
        <v>0</v>
      </c>
      <c r="G131" s="221">
        <f>G132</f>
        <v>0</v>
      </c>
    </row>
    <row r="132" spans="1:7" s="20" customFormat="1" ht="30.75" hidden="1" customHeight="1">
      <c r="A132" s="231" t="str">
        <f>IF(B132&gt;0,VLOOKUP(B132,КВСР!A116:B1281,2),IF(C132&gt;0,VLOOKUP(C132,КФСР!A116:B1628,2),IF(D132&gt;0,VLOOKUP(D132,КЦСР!A116:B4109,2),IF(E132&gt;0,VLOOKUP(E132,КВР!A116:B2047,2)))))</f>
        <v>Субсидии гражданам на приобретение жилья</v>
      </c>
      <c r="B132" s="233"/>
      <c r="C132" s="234"/>
      <c r="D132" s="235"/>
      <c r="E132" s="236">
        <v>322</v>
      </c>
      <c r="F132" s="221">
        <v>0</v>
      </c>
      <c r="G132" s="221"/>
    </row>
    <row r="133" spans="1:7" s="20" customFormat="1" hidden="1">
      <c r="A133" s="231" t="str">
        <f>IF(B133&gt;0,VLOOKUP(B133,КВСР!A117:B1282,2),IF(C133&gt;0,VLOOKUP(C133,КФСР!A117:B1629,2),IF(D133&gt;0,VLOOKUP(D133,КЦСР!A117:B4110,2),IF(E133&gt;0,VLOOKUP(E133,КВР!A117:B2048,2)))))</f>
        <v>Региональные целевые программы</v>
      </c>
      <c r="B133" s="238"/>
      <c r="C133" s="238"/>
      <c r="D133" s="235">
        <v>5220000</v>
      </c>
      <c r="E133" s="236"/>
      <c r="F133" s="221">
        <v>0</v>
      </c>
      <c r="G133" s="221">
        <f>G134</f>
        <v>0</v>
      </c>
    </row>
    <row r="134" spans="1:7" s="20" customFormat="1" ht="31.5" hidden="1">
      <c r="A134" s="231" t="str">
        <f>IF(B134&gt;0,VLOOKUP(B134,КВСР!A118:B1283,2),IF(C134&gt;0,VLOOKUP(C134,КФСР!A118:B1630,2),IF(D134&gt;0,VLOOKUP(D134,КЦСР!A118:B4111,2),IF(E134&gt;0,VLOOKUP(E134,КВР!A118:B2049,2)))))</f>
        <v>Областная комплексная целевая программа "Семья и дети Ярославии"</v>
      </c>
      <c r="B134" s="233"/>
      <c r="C134" s="234"/>
      <c r="D134" s="235">
        <v>5221300</v>
      </c>
      <c r="E134" s="236"/>
      <c r="F134" s="221">
        <v>0</v>
      </c>
      <c r="G134" s="221">
        <f>G135</f>
        <v>0</v>
      </c>
    </row>
    <row r="135" spans="1:7" s="20" customFormat="1" ht="78.75" hidden="1">
      <c r="A135" s="231" t="str">
        <f>IF(B135&gt;0,VLOOKUP(B135,КВСР!A119:B1284,2),IF(C135&gt;0,VLOOKUP(C135,КФСР!A119:B1631,2),IF(D135&gt;0,VLOOKUP(D135,КЦСР!A119:B4112,2),IF(E135&gt;0,VLOOKUP(E135,КВР!A119:B2050,2)))))</f>
        <v>Подпрограмма "Ярославские каникулы" в части компенсации стоимости санаторно-курортной путевки лицам, нуждающимся в санаторно-курортном лечении</v>
      </c>
      <c r="B135" s="233"/>
      <c r="C135" s="234"/>
      <c r="D135" s="235">
        <v>5221314</v>
      </c>
      <c r="F135" s="221">
        <v>0</v>
      </c>
      <c r="G135" s="221">
        <f>G136</f>
        <v>0</v>
      </c>
    </row>
    <row r="136" spans="1:7" s="20" customFormat="1" ht="31.5" hidden="1">
      <c r="A136" s="231" t="str">
        <f>IF(B136&gt;0,VLOOKUP(B136,КВСР!A120:B1285,2),IF(C136&gt;0,VLOOKUP(C136,КФСР!A120:B1632,2),IF(D136&gt;0,VLOOKUP(D136,КЦСР!A120:B4113,2),IF(E136&gt;0,VLOOKUP(E136,КВР!A120:B2051,2)))))</f>
        <v>Приобретение товаров, работ, услуг в пользу граждан</v>
      </c>
      <c r="B136" s="233"/>
      <c r="C136" s="234"/>
      <c r="D136" s="235"/>
      <c r="E136" s="236">
        <v>323</v>
      </c>
      <c r="F136" s="221">
        <v>0</v>
      </c>
      <c r="G136" s="221"/>
    </row>
    <row r="137" spans="1:7" s="20" customFormat="1">
      <c r="A137" s="231" t="str">
        <f>IF(B137&gt;0,VLOOKUP(B137,КВСР!A121:B1286,2),IF(C137&gt;0,VLOOKUP(C137,КФСР!A121:B1633,2),IF(D137&gt;0,VLOOKUP(D137,КЦСР!A121:B4114,2),IF(E137&gt;0,VLOOKUP(E137,КВР!A121:B2052,2)))))</f>
        <v>Социальная помощь</v>
      </c>
      <c r="B137" s="233"/>
      <c r="C137" s="234"/>
      <c r="D137" s="235">
        <v>5050000</v>
      </c>
      <c r="E137" s="236"/>
      <c r="F137" s="221">
        <v>164500</v>
      </c>
      <c r="G137" s="221">
        <f>G138</f>
        <v>164466</v>
      </c>
    </row>
    <row r="138" spans="1:7" s="20" customFormat="1" ht="31.5">
      <c r="A138" s="231" t="str">
        <f>IF(B138&gt;0,VLOOKUP(B138,КВСР!A122:B1287,2),IF(C138&gt;0,VLOOKUP(C138,КФСР!A122:B1634,2),IF(D138&gt;0,VLOOKUP(D138,КЦСР!A122:B4115,2),IF(E138&gt;0,VLOOKUP(E138,КВР!A122:B2053,2)))))</f>
        <v>Оказание других видов социальной помощи</v>
      </c>
      <c r="B138" s="233"/>
      <c r="C138" s="234"/>
      <c r="D138" s="235">
        <v>5058600</v>
      </c>
      <c r="E138" s="236"/>
      <c r="F138" s="221">
        <v>164500</v>
      </c>
      <c r="G138" s="221">
        <f>G139</f>
        <v>164466</v>
      </c>
    </row>
    <row r="139" spans="1:7" s="20" customFormat="1" ht="31.5">
      <c r="A139" s="231" t="str">
        <f>IF(B139&gt;0,VLOOKUP(B139,КВСР!A123:B1288,2),IF(C139&gt;0,VLOOKUP(C139,КФСР!A123:B1635,2),IF(D139&gt;0,VLOOKUP(D139,КЦСР!A123:B4116,2),IF(E139&gt;0,VLOOKUP(E139,КВР!A123:B2054,2)))))</f>
        <v>Оказание других видов социальной помощи по решению суда</v>
      </c>
      <c r="B139" s="233"/>
      <c r="C139" s="234"/>
      <c r="D139" s="235">
        <v>5058610</v>
      </c>
      <c r="F139" s="221">
        <v>164500</v>
      </c>
      <c r="G139" s="221">
        <f>G140</f>
        <v>164466</v>
      </c>
    </row>
    <row r="140" spans="1:7" s="20" customFormat="1" ht="31.5">
      <c r="A140" s="231" t="str">
        <f>IF(B140&gt;0,VLOOKUP(B140,КВСР!A124:B1289,2),IF(C140&gt;0,VLOOKUP(C140,КФСР!A124:B1636,2),IF(D140&gt;0,VLOOKUP(D140,КЦСР!A124:B4117,2),IF(E140&gt;0,VLOOKUP(E140,КВР!A124:B2055,2)))))</f>
        <v>Приобретение товаров, работ, услуг в пользу граждан</v>
      </c>
      <c r="B140" s="233"/>
      <c r="C140" s="234"/>
      <c r="D140" s="235"/>
      <c r="E140" s="236">
        <v>323</v>
      </c>
      <c r="F140" s="221">
        <v>164500</v>
      </c>
      <c r="G140" s="221">
        <v>164466</v>
      </c>
    </row>
    <row r="141" spans="1:7" s="22" customFormat="1" ht="31.5">
      <c r="A141" s="226" t="str">
        <f>IF(B141&gt;0,VLOOKUP(B141,КВСР!A56:B1221,2),IF(C142&gt;0,VLOOKUP(C142,КФСР!A56:B1568,2),IF(D141&gt;0,VLOOKUP(D141,КЦСР!A56:B4060,2),IF(#REF!&gt;0,VLOOKUP(#REF!,КВР!A56:B1987,2)))))</f>
        <v>Департамент муниципального имущества Администрации ТМР</v>
      </c>
      <c r="B141" s="227">
        <v>952</v>
      </c>
      <c r="C141" s="234"/>
      <c r="D141" s="229"/>
      <c r="E141" s="236"/>
      <c r="F141" s="222">
        <v>22289192</v>
      </c>
      <c r="G141" s="222">
        <f>G142+G167+G175+G180</f>
        <v>22229727</v>
      </c>
    </row>
    <row r="142" spans="1:7" s="22" customFormat="1" ht="21" customHeight="1">
      <c r="A142" s="231" t="str">
        <f>IF(B142&gt;0,VLOOKUP(B142,КВСР!A126:B1291,2),IF(C142&gt;0,VLOOKUP(C142,КФСР!A126:B1638,2),IF(D142&gt;0,VLOOKUP(D142,КЦСР!A126:B4119,2),IF(E142&gt;0,VLOOKUP(E142,КВР!A126:B2057,2)))))</f>
        <v>Другие общегосударственные вопросы</v>
      </c>
      <c r="B142" s="233"/>
      <c r="C142" s="228">
        <v>113</v>
      </c>
      <c r="D142" s="235"/>
      <c r="E142" s="236"/>
      <c r="F142" s="221">
        <v>7938192</v>
      </c>
      <c r="G142" s="221">
        <f>G144+G153+G156+G159+G163</f>
        <v>7886229</v>
      </c>
    </row>
    <row r="143" spans="1:7" s="22" customFormat="1" ht="78.75">
      <c r="A143" s="231" t="str">
        <f>IF(B143&gt;0,VLOOKUP(B143,КВСР!A127:B1292,2),IF(C143&gt;0,VLOOKUP(C143,КФСР!A127:B1639,2),IF(D143&gt;0,VLOOKUP(D143,КЦСР!A127:B4120,2),IF(E143&gt;0,VLOOKUP(E143,КВР!A127:B2058,2)))))</f>
        <v>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v>
      </c>
      <c r="B143" s="233"/>
      <c r="C143" s="255"/>
      <c r="D143" s="235">
        <v>20000</v>
      </c>
      <c r="E143" s="236"/>
      <c r="F143" s="221">
        <v>5772521</v>
      </c>
      <c r="G143" s="221">
        <f>G144</f>
        <v>5767284</v>
      </c>
    </row>
    <row r="144" spans="1:7" s="22" customFormat="1">
      <c r="A144" s="231" t="str">
        <f>IF(B144&gt;0,VLOOKUP(B144,КВСР!A128:B1293,2),IF(C144&gt;0,VLOOKUP(C144,КФСР!A128:B1640,2),IF(D144&gt;0,VLOOKUP(D144,КЦСР!A128:B4121,2),IF(E144&gt;0,VLOOKUP(E144,КВР!A128:B2059,2)))))</f>
        <v>Центральный аппарат</v>
      </c>
      <c r="B144" s="233"/>
      <c r="C144" s="234"/>
      <c r="D144" s="235">
        <v>20400</v>
      </c>
      <c r="F144" s="221">
        <v>5772521</v>
      </c>
      <c r="G144" s="221">
        <f>SUM(G145:G151)</f>
        <v>5767284</v>
      </c>
    </row>
    <row r="145" spans="1:7" s="22" customFormat="1" ht="31.5">
      <c r="A145" s="231" t="str">
        <f>IF(B145&gt;0,VLOOKUP(B145,КВСР!A129:B1294,2),IF(C145&gt;0,VLOOKUP(C145,КФСР!A129:B1641,2),IF(D145&gt;0,VLOOKUP(D145,КЦСР!A129:B4122,2),IF(E145&gt;0,VLOOKUP(E145,КВР!A129:B2060,2)))))</f>
        <v>Фонд оплаты труда и страховые взносы</v>
      </c>
      <c r="B145" s="233"/>
      <c r="C145" s="234"/>
      <c r="D145" s="229"/>
      <c r="E145" s="236">
        <v>121</v>
      </c>
      <c r="F145" s="221">
        <v>5018321</v>
      </c>
      <c r="G145" s="221">
        <v>5020487</v>
      </c>
    </row>
    <row r="146" spans="1:7" s="22" customFormat="1" ht="31.5">
      <c r="A146" s="231" t="str">
        <f>IF(B146&gt;0,VLOOKUP(B146,КВСР!A130:B1295,2),IF(C146&gt;0,VLOOKUP(C146,КФСР!A130:B1642,2),IF(D146&gt;0,VLOOKUP(D146,КЦСР!A130:B4123,2),IF(E146&gt;0,VLOOKUP(E146,КВР!A130:B2061,2)))))</f>
        <v>Иные выплаты персоналу, за исключением фонда оплаты труда</v>
      </c>
      <c r="B146" s="233"/>
      <c r="C146" s="234"/>
      <c r="D146" s="229"/>
      <c r="E146" s="236">
        <v>122</v>
      </c>
      <c r="F146" s="221">
        <v>1200</v>
      </c>
      <c r="G146" s="221">
        <v>1038</v>
      </c>
    </row>
    <row r="147" spans="1:7" s="22" customFormat="1" ht="47.25">
      <c r="A147" s="231" t="str">
        <f>IF(B147&gt;0,VLOOKUP(B147,КВСР!A131:B1296,2),IF(C147&gt;0,VLOOKUP(C147,КФСР!A131:B1643,2),IF(D147&gt;0,VLOOKUP(D147,КЦСР!A131:B4124,2),IF(E147&gt;0,VLOOKUP(E147,КВР!A131:B2062,2)))))</f>
        <v>Закупка товаров, работ, услуг в сфере информационно-коммуникационных технологий</v>
      </c>
      <c r="B147" s="233"/>
      <c r="C147" s="234"/>
      <c r="D147" s="229"/>
      <c r="E147" s="236">
        <v>242</v>
      </c>
      <c r="F147" s="221">
        <v>543825</v>
      </c>
      <c r="G147" s="221">
        <v>539116</v>
      </c>
    </row>
    <row r="148" spans="1:7" s="22" customFormat="1" ht="31.5">
      <c r="A148" s="231" t="str">
        <f>IF(B148&gt;0,VLOOKUP(B148,КВСР!A132:B1297,2),IF(C148&gt;0,VLOOKUP(C148,КФСР!A132:B1644,2),IF(D148&gt;0,VLOOKUP(D148,КЦСР!A132:B4125,2),IF(E148&gt;0,VLOOKUP(E148,КВР!A132:B2063,2)))))</f>
        <v>Прочая закупка товаров, работ и услуг для государственных нужд</v>
      </c>
      <c r="B148" s="233"/>
      <c r="C148" s="234"/>
      <c r="D148" s="229"/>
      <c r="E148" s="236">
        <v>244</v>
      </c>
      <c r="F148" s="221">
        <v>147175</v>
      </c>
      <c r="G148" s="221">
        <v>146214</v>
      </c>
    </row>
    <row r="149" spans="1:7" s="22" customFormat="1" ht="157.5">
      <c r="A149" s="231" t="str">
        <f>IF(B149&gt;0,VLOOKUP(B149,КВСР!A133:B1298,2),IF(C149&gt;0,VLOOKUP(C149,КФСР!A133:B1645,2),IF(D149&gt;0,VLOOKUP(D149,КЦСР!A133:B4126,2),IF(E149&gt;0,VLOOKUP(E149,КВР!A133:B2064,2)))))</f>
        <v>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либо должностных лиц этих органов, а также в результате деятельности казенных учреждений</v>
      </c>
      <c r="B149" s="233"/>
      <c r="C149" s="234"/>
      <c r="D149" s="229"/>
      <c r="E149" s="236">
        <v>831</v>
      </c>
      <c r="F149" s="221">
        <v>4000</v>
      </c>
      <c r="G149" s="221">
        <v>4000</v>
      </c>
    </row>
    <row r="150" spans="1:7" s="22" customFormat="1" ht="31.5">
      <c r="A150" s="231" t="str">
        <f>IF(B150&gt;0,VLOOKUP(B150,КВСР!A134:B1299,2),IF(C150&gt;0,VLOOKUP(C150,КФСР!A134:B1646,2),IF(D150&gt;0,VLOOKUP(D150,КЦСР!A134:B4127,2),IF(E150&gt;0,VLOOKUP(E150,КВР!A134:B2065,2)))))</f>
        <v>Уплата налога на имущество организаций и земельного налога</v>
      </c>
      <c r="B150" s="233"/>
      <c r="C150" s="234"/>
      <c r="D150" s="229"/>
      <c r="E150" s="236">
        <v>851</v>
      </c>
      <c r="F150" s="221">
        <v>3000</v>
      </c>
      <c r="G150" s="221">
        <v>1818</v>
      </c>
    </row>
    <row r="151" spans="1:7" s="22" customFormat="1" ht="39.75" customHeight="1">
      <c r="A151" s="231" t="str">
        <f>IF(B151&gt;0,VLOOKUP(B151,КВСР!A135:B1300,2),IF(C151&gt;0,VLOOKUP(C151,КФСР!A135:B1647,2),IF(D151&gt;0,VLOOKUP(D151,КЦСР!A135:B4128,2),IF(E151&gt;0,VLOOKUP(E151,КВР!A135:B2066,2)))))</f>
        <v>Уплата прочих налогов, сборов и иных обязательных платежей</v>
      </c>
      <c r="B151" s="233"/>
      <c r="C151" s="234"/>
      <c r="D151" s="229"/>
      <c r="E151" s="236">
        <v>852</v>
      </c>
      <c r="F151" s="221">
        <v>55000</v>
      </c>
      <c r="G151" s="221">
        <v>54611</v>
      </c>
    </row>
    <row r="152" spans="1:7" s="22" customFormat="1" ht="63">
      <c r="A152" s="231" t="str">
        <f>IF(B152&gt;0,VLOOKUP(B152,КВСР!A136:B1301,2),IF(C152&gt;0,VLOOKUP(C152,КФСР!A136:B1648,2),IF(D152&gt;0,VLOOKUP(D152,КЦСР!A136:B4129,2),IF(E152&gt;0,VLOOKUP(E152,КВР!A136:B2067,2)))))</f>
        <v>Реализация государственной политики в области приватизации и управления государственной и муниципальной собственностью</v>
      </c>
      <c r="B152" s="233"/>
      <c r="C152" s="234"/>
      <c r="D152" s="229">
        <v>900000</v>
      </c>
      <c r="E152" s="236"/>
      <c r="F152" s="221">
        <v>490000</v>
      </c>
      <c r="G152" s="221">
        <f>G153</f>
        <v>475505</v>
      </c>
    </row>
    <row r="153" spans="1:7" s="22" customFormat="1" ht="63">
      <c r="A153" s="231" t="str">
        <f>IF(B153&gt;0,VLOOKUP(B153,КВСР!A137:B1302,2),IF(C153&gt;0,VLOOKUP(C153,КФСР!A137:B1649,2),IF(D153&gt;0,VLOOKUP(D153,КЦСР!A137:B4130,2),IF(E153&gt;0,VLOOKUP(E153,КВР!A137:B2068,2)))))</f>
        <v>Оценка недвижимости, признание прав и регулирование отношений по государственной и муниципальной собственности</v>
      </c>
      <c r="B153" s="233"/>
      <c r="C153" s="234"/>
      <c r="D153" s="235">
        <v>900200</v>
      </c>
      <c r="F153" s="221">
        <v>490000</v>
      </c>
      <c r="G153" s="221">
        <f>G154</f>
        <v>475505</v>
      </c>
    </row>
    <row r="154" spans="1:7" s="22" customFormat="1" ht="31.5">
      <c r="A154" s="231" t="str">
        <f>IF(B154&gt;0,VLOOKUP(B154,КВСР!A138:B1303,2),IF(C154&gt;0,VLOOKUP(C154,КФСР!A138:B1650,2),IF(D154&gt;0,VLOOKUP(D154,КЦСР!A138:B4131,2),IF(E154&gt;0,VLOOKUP(E154,КВР!A138:B2069,2)))))</f>
        <v>Прочая закупка товаров, работ и услуг для государственных нужд</v>
      </c>
      <c r="B154" s="233"/>
      <c r="C154" s="234"/>
      <c r="D154" s="235"/>
      <c r="E154" s="236">
        <v>244</v>
      </c>
      <c r="F154" s="221">
        <v>490000</v>
      </c>
      <c r="G154" s="221">
        <v>475505</v>
      </c>
    </row>
    <row r="155" spans="1:7" s="22" customFormat="1" ht="47.25">
      <c r="A155" s="231" t="str">
        <f>IF(B155&gt;0,VLOOKUP(B155,КВСР!A139:B1304,2),IF(C155&gt;0,VLOOKUP(C155,КФСР!A139:B1651,2),IF(D155&gt;0,VLOOKUP(D155,КЦСР!A139:B4132,2),IF(E155&gt;0,VLOOKUP(E155,КВР!A139:B2070,2)))))</f>
        <v>Реализация государственных функций, связанных с общегосударственным управлением</v>
      </c>
      <c r="B155" s="233"/>
      <c r="C155" s="234"/>
      <c r="D155" s="235">
        <v>920000</v>
      </c>
      <c r="E155" s="236"/>
      <c r="F155" s="221">
        <v>1369999</v>
      </c>
      <c r="G155" s="221">
        <f>G156</f>
        <v>1237769</v>
      </c>
    </row>
    <row r="156" spans="1:7" s="22" customFormat="1" ht="31.5">
      <c r="A156" s="231" t="str">
        <f>IF(B156&gt;0,VLOOKUP(B156,КВСР!A140:B1305,2),IF(C156&gt;0,VLOOKUP(C156,КФСР!A140:B1652,2),IF(D156&gt;0,VLOOKUP(D156,КЦСР!A140:B4133,2),IF(E156&gt;0,VLOOKUP(E156,КВР!A140:B2071,2)))))</f>
        <v>Выполнение других обязательств государства</v>
      </c>
      <c r="B156" s="233"/>
      <c r="C156" s="234"/>
      <c r="D156" s="235">
        <v>920300</v>
      </c>
      <c r="F156" s="221">
        <v>1270000</v>
      </c>
      <c r="G156" s="221">
        <f>G157</f>
        <v>1237769</v>
      </c>
    </row>
    <row r="157" spans="1:7" s="22" customFormat="1" ht="31.5">
      <c r="A157" s="231" t="str">
        <f>IF(B157&gt;0,VLOOKUP(B157,КВСР!A141:B1306,2),IF(C157&gt;0,VLOOKUP(C157,КФСР!A141:B1653,2),IF(D157&gt;0,VLOOKUP(D157,КЦСР!A141:B4134,2),IF(E157&gt;0,VLOOKUP(E157,КВР!A141:B2072,2)))))</f>
        <v>Прочая закупка товаров, работ и услуг для государственных нужд</v>
      </c>
      <c r="B157" s="233"/>
      <c r="C157" s="234"/>
      <c r="D157" s="235"/>
      <c r="E157" s="236">
        <v>244</v>
      </c>
      <c r="F157" s="221">
        <v>1270000</v>
      </c>
      <c r="G157" s="221">
        <v>1237769</v>
      </c>
    </row>
    <row r="158" spans="1:7" s="22" customFormat="1" ht="50.25" customHeight="1">
      <c r="A158" s="231" t="str">
        <f>IF(B158&gt;0,VLOOKUP(B158,КВСР!A142:B1307,2),IF(C158&gt;0,VLOOKUP(C158,КФСР!A142:B1654,2),IF(D158&gt;0,VLOOKUP(D158,КЦСР!A142:B4135,2),IF(E158&gt;0,VLOOKUP(E158,КВР!A142:B2073,2)))))</f>
        <v>Программа энергосбережения и повышения энергетической эффективности на период до 2020 года</v>
      </c>
      <c r="B158" s="233"/>
      <c r="C158" s="234"/>
      <c r="D158" s="235">
        <v>923400</v>
      </c>
      <c r="E158" s="236"/>
      <c r="F158" s="221">
        <v>99999</v>
      </c>
      <c r="G158" s="221">
        <f>G159</f>
        <v>99999</v>
      </c>
    </row>
    <row r="159" spans="1:7" s="22" customFormat="1" ht="117.75" customHeight="1">
      <c r="A159" s="231" t="str">
        <f>IF(B159&gt;0,VLOOKUP(B159,КВСР!A143:B1308,2),IF(C159&gt;0,VLOOKUP(C159,КФСР!A143:B1655,2),IF(D159&gt;0,VLOOKUP(D159,КЦСР!A143:B4136,2),IF(E159&gt;0,VLOOKUP(E159,КВР!A143:B2074,2)))))</f>
        <v>Проведение мероприятий по повышению энергоэффективности в муниципальных районах (городских округах) в рамках реализации областной целевой программы "Энергосбережение и повышение энергоэффективности в Ярославской области"</v>
      </c>
      <c r="B159" s="233"/>
      <c r="C159" s="234"/>
      <c r="D159" s="235">
        <v>923403</v>
      </c>
      <c r="E159" s="441"/>
      <c r="F159" s="221">
        <v>99999</v>
      </c>
      <c r="G159" s="221">
        <f>G160</f>
        <v>99999</v>
      </c>
    </row>
    <row r="160" spans="1:7" s="22" customFormat="1" ht="31.5">
      <c r="A160" s="231" t="str">
        <f>IF(B160&gt;0,VLOOKUP(B160,КВСР!A74:B1239,2),IF(C161&gt;0,VLOOKUP(C161,КФСР!A74:B1586,2),IF(D160&gt;0,VLOOKUP(D160,КЦСР!A74:B4078,2),IF(E160&gt;0,VLOOKUP(E160,КВР!A74:B2005,2)))))</f>
        <v>Прочая закупка товаров, работ и услуг для государственных нужд</v>
      </c>
      <c r="B160" s="233"/>
      <c r="C160" s="234"/>
      <c r="D160" s="235"/>
      <c r="E160" s="236">
        <v>244</v>
      </c>
      <c r="F160" s="221">
        <v>99999</v>
      </c>
      <c r="G160" s="221">
        <v>99999</v>
      </c>
    </row>
    <row r="161" spans="1:7" s="22" customFormat="1" ht="31.5">
      <c r="A161" s="231" t="str">
        <f>IF(B161&gt;0,VLOOKUP(B161,КВСР!A75:B1240,2),IF(C162&gt;0,VLOOKUP(C162,КФСР!A75:B1587,2),IF(D161&gt;0,VLOOKUP(D161,КЦСР!A75:B4079,2),IF(E161&gt;0,VLOOKUP(E161,КВР!A75:B2006,2)))))</f>
        <v>Иные безвозмездные и безвозвратные перечисления</v>
      </c>
      <c r="B161" s="233"/>
      <c r="C161" s="234"/>
      <c r="D161" s="235">
        <v>5200000</v>
      </c>
      <c r="E161" s="236"/>
      <c r="F161" s="221">
        <v>305672</v>
      </c>
      <c r="G161" s="221">
        <f>G162</f>
        <v>305672</v>
      </c>
    </row>
    <row r="162" spans="1:7" s="22" customFormat="1" ht="47.25">
      <c r="A162" s="231" t="str">
        <f>IF(B162&gt;0,VLOOKUP(B162,КВСР!A76:B1241,2),IF(C163&gt;0,VLOOKUP(C163,КФСР!A76:B1588,2),IF(D162&gt;0,VLOOKUP(D162,КЦСР!A76:B4080,2),IF(E162&gt;0,VLOOKUP(E162,КВР!A76:B2007,2)))))</f>
        <v>Реализация региональных программ повышения эффективности бюджетных расходов</v>
      </c>
      <c r="B162" s="233"/>
      <c r="C162" s="234"/>
      <c r="D162" s="235">
        <v>5202400</v>
      </c>
      <c r="E162" s="236"/>
      <c r="F162" s="221">
        <v>305672</v>
      </c>
      <c r="G162" s="221">
        <f>G163</f>
        <v>305672</v>
      </c>
    </row>
    <row r="163" spans="1:7" s="22" customFormat="1" ht="47.25">
      <c r="A163" s="231" t="str">
        <f>IF(B163&gt;0,VLOOKUP(B163,КВСР!A77:B1242,2),IF(C164&gt;0,VLOOKUP(C164,КФСР!A77:B1589,2),IF(D163&gt;0,VLOOKUP(D163,КЦСР!A77:B4081,2),IF(E163&gt;0,VLOOKUP(E163,КВР!A77:B2008,2)))))</f>
        <v>Реализация муниципальной программы "Повышение эффективности бюджетных расходов"</v>
      </c>
      <c r="B163" s="233"/>
      <c r="C163" s="234"/>
      <c r="D163" s="235">
        <v>5202402</v>
      </c>
      <c r="F163" s="221">
        <v>305672</v>
      </c>
      <c r="G163" s="221">
        <f>SUM(G164:G166)</f>
        <v>305672</v>
      </c>
    </row>
    <row r="164" spans="1:7" s="22" customFormat="1" ht="26.25" customHeight="1">
      <c r="A164" s="231" t="str">
        <f>IF(B164&gt;0,VLOOKUP(B164,КВСР!A78:B1243,2),IF(C165&gt;0,VLOOKUP(C165,КФСР!A78:B1590,2),IF(D164&gt;0,VLOOKUP(D164,КЦСР!A78:B4082,2),IF(E164&gt;0,VLOOKUP(E164,КВР!A78:B2009,2)))))</f>
        <v>Фонд оплаты труда и страховые взносы</v>
      </c>
      <c r="B164" s="233"/>
      <c r="C164" s="234"/>
      <c r="D164" s="235"/>
      <c r="E164" s="236">
        <v>121</v>
      </c>
      <c r="F164" s="221">
        <v>13672</v>
      </c>
      <c r="G164" s="221">
        <v>13672</v>
      </c>
    </row>
    <row r="165" spans="1:7" s="22" customFormat="1" ht="47.25">
      <c r="A165" s="231" t="str">
        <f>IF(B165&gt;0,VLOOKUP(B165,КВСР!A79:B1244,2),IF(C166&gt;0,VLOOKUP(C166,КФСР!A79:B1591,2),IF(D165&gt;0,VLOOKUP(D165,КЦСР!A79:B4083,2),IF(E165&gt;0,VLOOKUP(E165,КВР!A79:B2010,2)))))</f>
        <v>Закупка товаров, работ, услуг в сфере информационно-коммуникационных технологий</v>
      </c>
      <c r="B165" s="233"/>
      <c r="C165" s="234"/>
      <c r="D165" s="235"/>
      <c r="E165" s="236">
        <v>242</v>
      </c>
      <c r="F165" s="221">
        <v>42000</v>
      </c>
      <c r="G165" s="221">
        <v>42000</v>
      </c>
    </row>
    <row r="166" spans="1:7" s="22" customFormat="1" ht="36" customHeight="1">
      <c r="A166" s="231" t="str">
        <f>IF(B166&gt;0,VLOOKUP(B166,КВСР!A80:B1245,2),IF(C166&gt;0,VLOOKUP(C166,КФСР!A80:B1592,2),IF(D166&gt;0,VLOOKUP(D166,КЦСР!A80:B4084,2),IF(E166&gt;0,VLOOKUP(E166,КВР!A80:B2011,2)))))</f>
        <v>Прочая закупка товаров, работ и услуг для государственных нужд</v>
      </c>
      <c r="B166" s="233"/>
      <c r="C166" s="234"/>
      <c r="D166" s="235"/>
      <c r="E166" s="236">
        <v>244</v>
      </c>
      <c r="F166" s="221">
        <v>250000</v>
      </c>
      <c r="G166" s="221">
        <v>250000</v>
      </c>
    </row>
    <row r="167" spans="1:7" s="22" customFormat="1" ht="31.5">
      <c r="A167" s="231" t="str">
        <f>IF(B167&gt;0,VLOOKUP(B167,КВСР!A81:B1246,2),IF(C167&gt;0,VLOOKUP(C167,КФСР!A81:B1593,2),IF(D167&gt;0,VLOOKUP(D167,КЦСР!A81:B4085,2),IF(E167&gt;0,VLOOKUP(E167,КВР!A81:B2012,2)))))</f>
        <v>Другие вопросы в области национальной экономики</v>
      </c>
      <c r="B167" s="233"/>
      <c r="C167" s="234">
        <v>412</v>
      </c>
      <c r="D167" s="235"/>
      <c r="E167" s="236"/>
      <c r="F167" s="221">
        <v>570000</v>
      </c>
      <c r="G167" s="221">
        <f>G169+G173</f>
        <v>562700</v>
      </c>
    </row>
    <row r="168" spans="1:7" s="22" customFormat="1" ht="34.5" customHeight="1">
      <c r="A168" s="231" t="str">
        <f>IF(B168&gt;0,VLOOKUP(B168,КВСР!A82:B1247,2),IF(C168&gt;0,VLOOKUP(C168,КФСР!A82:B1594,2),IF(D168&gt;0,VLOOKUP(D168,КЦСР!A82:B4086,2),IF(E168&gt;0,VLOOKUP(E168,КВР!A82:B2013,2)))))</f>
        <v>Реализация государственных функций в области национальной экономики</v>
      </c>
      <c r="B168" s="233"/>
      <c r="C168" s="255"/>
      <c r="D168" s="235">
        <v>3400000</v>
      </c>
      <c r="E168" s="236"/>
      <c r="F168" s="221">
        <v>420000</v>
      </c>
      <c r="G168" s="221">
        <f>G169</f>
        <v>412700</v>
      </c>
    </row>
    <row r="169" spans="1:7" s="22" customFormat="1" ht="31.5">
      <c r="A169" s="231" t="str">
        <f>IF(B169&gt;0,VLOOKUP(B169,КВСР!A83:B1248,2),IF(C169&gt;0,VLOOKUP(C169,КФСР!A83:B1595,2),IF(D169&gt;0,VLOOKUP(D169,КЦСР!A83:B4087,2),IF(E169&gt;0,VLOOKUP(E169,КВР!A83:B2014,2)))))</f>
        <v>Мероприятия по землеустройству и землепользованию</v>
      </c>
      <c r="B169" s="233"/>
      <c r="C169" s="234"/>
      <c r="D169" s="235">
        <v>3400300</v>
      </c>
      <c r="F169" s="221">
        <v>420000</v>
      </c>
      <c r="G169" s="221">
        <f>G170</f>
        <v>412700</v>
      </c>
    </row>
    <row r="170" spans="1:7" s="22" customFormat="1" ht="31.5">
      <c r="A170" s="231" t="str">
        <f>IF(B170&gt;0,VLOOKUP(B170,КВСР!A84:B1249,2),IF(C170&gt;0,VLOOKUP(C170,КФСР!A84:B1596,2),IF(D170&gt;0,VLOOKUP(D170,КЦСР!A84:B4088,2),IF(E170&gt;0,VLOOKUP(E170,КВР!A84:B2015,2)))))</f>
        <v>Прочая закупка товаров, работ и услуг для государственных нужд</v>
      </c>
      <c r="B170" s="233"/>
      <c r="C170" s="234"/>
      <c r="D170" s="235"/>
      <c r="E170" s="236">
        <v>244</v>
      </c>
      <c r="F170" s="221">
        <v>420000</v>
      </c>
      <c r="G170" s="221">
        <v>412700</v>
      </c>
    </row>
    <row r="171" spans="1:7" s="22" customFormat="1" ht="31.5">
      <c r="A171" s="231" t="str">
        <f>IF(B171&gt;0,VLOOKUP(B171,КВСР!A85:B1250,2),IF(C171&gt;0,VLOOKUP(C171,КФСР!A85:B1597,2),IF(D171&gt;0,VLOOKUP(D171,КЦСР!A85:B4089,2),IF(E171&gt;0,VLOOKUP(E171,КВР!A85:B2016,2)))))</f>
        <v>Иные безвозмездные и безвозвратные перечисления</v>
      </c>
      <c r="B171" s="233"/>
      <c r="C171" s="234"/>
      <c r="D171" s="235">
        <v>5200000</v>
      </c>
      <c r="E171" s="236"/>
      <c r="F171" s="221">
        <v>150000</v>
      </c>
      <c r="G171" s="221">
        <f>G172</f>
        <v>150000</v>
      </c>
    </row>
    <row r="172" spans="1:7" s="22" customFormat="1" ht="47.25">
      <c r="A172" s="231" t="str">
        <f>IF(B172&gt;0,VLOOKUP(B172,КВСР!A86:B1251,2),IF(C172&gt;0,VLOOKUP(C172,КФСР!A86:B1598,2),IF(D172&gt;0,VLOOKUP(D172,КЦСР!A86:B4090,2),IF(E172&gt;0,VLOOKUP(E172,КВР!A86:B2017,2)))))</f>
        <v>Реализация региональных программ повышения эффективности бюджетных расходов</v>
      </c>
      <c r="B172" s="233"/>
      <c r="C172" s="234"/>
      <c r="D172" s="235">
        <v>5202400</v>
      </c>
      <c r="E172" s="236"/>
      <c r="F172" s="221">
        <v>150000</v>
      </c>
      <c r="G172" s="221">
        <f>G173</f>
        <v>150000</v>
      </c>
    </row>
    <row r="173" spans="1:7" s="22" customFormat="1" ht="47.25">
      <c r="A173" s="231" t="str">
        <f>IF(B173&gt;0,VLOOKUP(B173,КВСР!A87:B1252,2),IF(C173&gt;0,VLOOKUP(C173,КФСР!A87:B1599,2),IF(D173&gt;0,VLOOKUP(D173,КЦСР!A87:B4091,2),IF(E173&gt;0,VLOOKUP(E173,КВР!A87:B2018,2)))))</f>
        <v>Реализация муниципальной программы "Повышение эффективности бюджетных расходов"</v>
      </c>
      <c r="B173" s="233"/>
      <c r="C173" s="234"/>
      <c r="D173" s="235">
        <v>5202402</v>
      </c>
      <c r="F173" s="221">
        <v>150000</v>
      </c>
      <c r="G173" s="221">
        <f>G174</f>
        <v>150000</v>
      </c>
    </row>
    <row r="174" spans="1:7" s="22" customFormat="1" ht="31.5">
      <c r="A174" s="231" t="str">
        <f>IF(B174&gt;0,VLOOKUP(B174,КВСР!A88:B1253,2),IF(C174&gt;0,VLOOKUP(C174,КФСР!A88:B1600,2),IF(D174&gt;0,VLOOKUP(D174,КЦСР!A88:B4092,2),IF(E174&gt;0,VLOOKUP(E174,КВР!A88:B2019,2)))))</f>
        <v>Прочая закупка товаров, работ и услуг для государственных нужд</v>
      </c>
      <c r="B174" s="233"/>
      <c r="C174" s="234"/>
      <c r="D174" s="235"/>
      <c r="E174" s="236">
        <v>244</v>
      </c>
      <c r="F174" s="221">
        <v>150000</v>
      </c>
      <c r="G174" s="221">
        <v>150000</v>
      </c>
    </row>
    <row r="175" spans="1:7">
      <c r="A175" s="231" t="str">
        <f>IF(B175&gt;0,VLOOKUP(B175,КВСР!A81:B1246,2),IF(C175&gt;0,VLOOKUP(C175,КФСР!A81:B1593,2),IF(D175&gt;0,VLOOKUP(D175,КЦСР!A81:B4085,2),IF(E175&gt;0,VLOOKUP(E175,КВР!A81:B2012,2)))))</f>
        <v>Социальное обеспечение населения</v>
      </c>
      <c r="B175" s="233"/>
      <c r="C175" s="234">
        <v>1003</v>
      </c>
      <c r="D175" s="235"/>
      <c r="E175" s="236"/>
      <c r="F175" s="221">
        <v>28000</v>
      </c>
      <c r="G175" s="221">
        <f>G178</f>
        <v>27948</v>
      </c>
    </row>
    <row r="176" spans="1:7">
      <c r="A176" s="231" t="str">
        <f>IF(B176&gt;0,VLOOKUP(B176,КВСР!A82:B1247,2),IF(C176&gt;0,VLOOKUP(C176,КФСР!A82:B1594,2),IF(D176&gt;0,VLOOKUP(D176,КЦСР!A82:B4086,2),IF(E176&gt;0,VLOOKUP(E176,КВР!A82:B2013,2)))))</f>
        <v>Региональные целевые программы</v>
      </c>
      <c r="B176" s="233"/>
      <c r="C176" s="243"/>
      <c r="D176" s="235">
        <v>5220000</v>
      </c>
      <c r="E176" s="236"/>
      <c r="F176" s="221">
        <v>28000</v>
      </c>
      <c r="G176" s="221">
        <f>G177</f>
        <v>27948</v>
      </c>
    </row>
    <row r="177" spans="1:7" ht="63">
      <c r="A177" s="231" t="str">
        <f>IF(B177&gt;0,VLOOKUP(B177,КВСР!A83:B1248,2),IF(C177&gt;0,VLOOKUP(C177,КФСР!A83:B1595,2),IF(D177&gt;0,VLOOKUP(D177,КЦСР!A83:B4087,2),IF(E177&gt;0,VLOOKUP(E177,КВР!A83:B2014,2)))))</f>
        <v xml:space="preserve">Региональная программа "Стимулирование развития жилищного строительства на территории Ярославской области" </v>
      </c>
      <c r="B177" s="233"/>
      <c r="C177" s="234"/>
      <c r="D177" s="235">
        <v>5226000</v>
      </c>
      <c r="E177" s="236"/>
      <c r="F177" s="221">
        <v>28000</v>
      </c>
      <c r="G177" s="221">
        <f>G178</f>
        <v>27948</v>
      </c>
    </row>
    <row r="178" spans="1:7" ht="78.75">
      <c r="A178" s="231" t="str">
        <f>IF(B178&gt;0,VLOOKUP(B178,КВСР!A84:B1249,2),IF(C178&gt;0,VLOOKUP(C178,КФСР!A84:B1596,2),IF(D178&gt;0,VLOOKUP(D178,КЦСР!A84:B4088,2),IF(E178&gt;0,VLOOKUP(E178,КВР!A84:B2015,2)))))</f>
        <v>Субсидия на реализацию подпрограммы "Государственная поддержка граждан, проживающих на территории ЯО, в сфере ипотечного кредитования"</v>
      </c>
      <c r="B178" s="233"/>
      <c r="C178" s="234"/>
      <c r="D178" s="235">
        <v>5226003</v>
      </c>
      <c r="E178" s="442"/>
      <c r="F178" s="221">
        <v>28000</v>
      </c>
      <c r="G178" s="221">
        <f>G179</f>
        <v>27948</v>
      </c>
    </row>
    <row r="179" spans="1:7" ht="78.75">
      <c r="A179" s="231" t="str">
        <f>IF(B179&gt;0,VLOOKUP(B179,КВСР!A85:B1250,2),IF(C179&gt;0,VLOOKUP(C179,КФСР!A85:B1597,2),IF(D179&gt;0,VLOOKUP(D179,КЦСР!A85:B4089,2),IF(E179&gt;0,VLOOKUP(E179,КВР!A85:B2016,2)))))</f>
        <v>Субсидии, за исключением субсидий на софинансирование объектов капитального строительства государственной собственности и муниципальной собственности</v>
      </c>
      <c r="B179" s="233"/>
      <c r="C179" s="234"/>
      <c r="D179" s="235"/>
      <c r="E179" s="236">
        <v>521</v>
      </c>
      <c r="F179" s="221">
        <v>28000</v>
      </c>
      <c r="G179" s="221">
        <v>27948</v>
      </c>
    </row>
    <row r="180" spans="1:7">
      <c r="A180" s="231" t="str">
        <f>IF(B180&gt;0,VLOOKUP(B180,КВСР!A86:B1251,2),IF(C180&gt;0,VLOOKUP(C180,КФСР!A86:B1598,2),IF(D180&gt;0,VLOOKUP(D180,КЦСР!A86:B4090,2),IF(E180&gt;0,VLOOKUP(E180,КВР!A86:B2017,2)))))</f>
        <v>Охрана семьи и детства</v>
      </c>
      <c r="B180" s="233"/>
      <c r="C180" s="234">
        <v>1004</v>
      </c>
      <c r="D180" s="235"/>
      <c r="E180" s="236"/>
      <c r="F180" s="221">
        <v>13753000</v>
      </c>
      <c r="G180" s="221">
        <f>G181</f>
        <v>13752850</v>
      </c>
    </row>
    <row r="181" spans="1:7">
      <c r="A181" s="231" t="str">
        <f>IF(B181&gt;0,VLOOKUP(B181,КВСР!A87:B1252,2),IF(C181&gt;0,VLOOKUP(C181,КФСР!A87:B1599,2),IF(D181&gt;0,VLOOKUP(D181,КЦСР!A87:B4091,2),IF(E181&gt;0,VLOOKUP(E181,КВР!A87:B2018,2)))))</f>
        <v>Социальная помощь</v>
      </c>
      <c r="B181" s="233"/>
      <c r="C181" s="243"/>
      <c r="D181" s="235">
        <v>5050000</v>
      </c>
      <c r="E181" s="236"/>
      <c r="F181" s="221">
        <v>13753000</v>
      </c>
      <c r="G181" s="221">
        <f>G182</f>
        <v>13752850</v>
      </c>
    </row>
    <row r="182" spans="1:7" ht="87.75" customHeight="1">
      <c r="A182" s="231" t="str">
        <f>IF(B182&gt;0,VLOOKUP(B182,КВСР!A88:B1253,2),IF(C182&gt;0,VLOOKUP(C182,КФСР!A88:B1600,2),IF(D182&gt;0,VLOOKUP(D182,КЦСР!A88:B4092,2),IF(E182&gt;0,VLOOKUP(E182,КВР!A88:B2019,2)))))</f>
        <v>Федеральный закон от 21 декабря 1996 года № 159-ФЗ "О дополнительных гарантиях по социальной поддержке детей-сирот и детей, оставшихся без попечения родителей"</v>
      </c>
      <c r="B182" s="233"/>
      <c r="C182" s="234"/>
      <c r="D182" s="235">
        <v>5052100</v>
      </c>
      <c r="E182" s="236"/>
      <c r="F182" s="221">
        <v>13753000</v>
      </c>
      <c r="G182" s="221">
        <f>G183</f>
        <v>13752850</v>
      </c>
    </row>
    <row r="183" spans="1:7" ht="94.5">
      <c r="A183" s="231" t="str">
        <f>IF(B183&gt;0,VLOOKUP(B183,КВСР!A89:B1254,2),IF(C183&gt;0,VLOOKUP(C183,КФСР!A89:B1601,2),IF(D183&gt;0,VLOOKUP(D183,КЦСР!A89:B4093,2),IF(E183&gt;0,VLOOKUP(E183,КВР!A89:B2020,2)))))</f>
        <v>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v>
      </c>
      <c r="B183" s="233"/>
      <c r="C183" s="234"/>
      <c r="D183" s="235">
        <v>5052102</v>
      </c>
      <c r="F183" s="221">
        <v>13753000</v>
      </c>
      <c r="G183" s="221">
        <f>G184</f>
        <v>13752850</v>
      </c>
    </row>
    <row r="184" spans="1:7" ht="31.5">
      <c r="A184" s="231" t="str">
        <f>IF(B184&gt;0,VLOOKUP(B184,КВСР!A90:B1255,2),IF(C184&gt;0,VLOOKUP(C184,КФСР!A90:B1602,2),IF(D184&gt;0,VLOOKUP(D184,КЦСР!A90:B4094,2),IF(E184&gt;0,VLOOKUP(E184,КВР!A90:B2021,2)))))</f>
        <v>Субсидии гражданам на приобретение жилья</v>
      </c>
      <c r="B184" s="233"/>
      <c r="C184" s="234"/>
      <c r="D184" s="235"/>
      <c r="E184" s="236">
        <v>322</v>
      </c>
      <c r="F184" s="221">
        <v>13753000</v>
      </c>
      <c r="G184" s="221">
        <v>13752850</v>
      </c>
    </row>
    <row r="185" spans="1:7" ht="31.5">
      <c r="A185" s="226" t="str">
        <f>IF(B185&gt;0,VLOOKUP(B185,КВСР!A86:B1251,2),IF(#REF!&gt;0,VLOOKUP(#REF!,КФСР!A86:B1598,2),IF(D185&gt;0,VLOOKUP(D185,КЦСР!A86:B4090,2),IF(#REF!&gt;0,VLOOKUP(#REF!,КВР!A86:B2017,2)))))</f>
        <v>Департамент образования Администрации ТМР</v>
      </c>
      <c r="B185" s="227">
        <v>953</v>
      </c>
      <c r="C185" s="234"/>
      <c r="D185" s="229"/>
      <c r="E185" s="230"/>
      <c r="F185" s="222">
        <v>815637570</v>
      </c>
      <c r="G185" s="222">
        <f>G186+G190+G194+G214+G241+G260+G308+G311+G338</f>
        <v>770426076</v>
      </c>
    </row>
    <row r="186" spans="1:7">
      <c r="A186" s="231" t="str">
        <f>IF(B186&gt;0,VLOOKUP(B186,КВСР!A80:B1245,2),IF(C186&gt;0,VLOOKUP(C186,КФСР!A80:B1592,2),IF(D186&gt;0,VLOOKUP(D186,КЦСР!A80:B4084,2),IF(E186&gt;0,VLOOKUP(E186,КВР!A80:B2011,2)))))</f>
        <v>Резервные фонды</v>
      </c>
      <c r="B186" s="227"/>
      <c r="C186" s="228">
        <v>111</v>
      </c>
      <c r="D186" s="229"/>
      <c r="E186" s="230"/>
      <c r="F186" s="221">
        <v>2012981</v>
      </c>
      <c r="G186" s="221">
        <f>G187</f>
        <v>1980157</v>
      </c>
    </row>
    <row r="187" spans="1:7">
      <c r="A187" s="231" t="str">
        <f>IF(B187&gt;0,VLOOKUP(B187,КВСР!A81:B1246,2),IF(C187&gt;0,VLOOKUP(C187,КФСР!A81:B1593,2),IF(D187&gt;0,VLOOKUP(D187,КЦСР!A81:B4085,2),IF(E187&gt;0,VLOOKUP(E187,КВР!A81:B2012,2)))))</f>
        <v>Резервные фонды</v>
      </c>
      <c r="B187" s="227"/>
      <c r="C187" s="243"/>
      <c r="D187" s="229">
        <v>700000</v>
      </c>
      <c r="E187" s="230"/>
      <c r="F187" s="221">
        <v>2012981</v>
      </c>
      <c r="G187" s="221">
        <f>G188</f>
        <v>1980157</v>
      </c>
    </row>
    <row r="188" spans="1:7" ht="31.5">
      <c r="A188" s="231" t="str">
        <f>IF(B188&gt;0,VLOOKUP(B188,КВСР!A82:B1247,2),IF(C188&gt;0,VLOOKUP(C188,КФСР!A82:B1594,2),IF(D188&gt;0,VLOOKUP(D188,КЦСР!A82:B4086,2),IF(E188&gt;0,VLOOKUP(E188,КВР!A82:B2013,2)))))</f>
        <v>Резервные фонды местных администраций</v>
      </c>
      <c r="B188" s="227"/>
      <c r="C188" s="228"/>
      <c r="D188" s="229">
        <v>700500</v>
      </c>
      <c r="F188" s="221">
        <v>2012981</v>
      </c>
      <c r="G188" s="221">
        <f>G189</f>
        <v>1980157</v>
      </c>
    </row>
    <row r="189" spans="1:7" ht="31.5">
      <c r="A189" s="231" t="str">
        <f>IF(B189&gt;0,VLOOKUP(B189,КВСР!A83:B1248,2),IF(C189&gt;0,VLOOKUP(C189,КФСР!A83:B1595,2),IF(D189&gt;0,VLOOKUP(D189,КЦСР!A83:B4087,2),IF(E189&gt;0,VLOOKUP(E189,КВР!A83:B2014,2)))))</f>
        <v>Субсидии бюджетным учреждениям на иные цели</v>
      </c>
      <c r="B189" s="227"/>
      <c r="C189" s="228"/>
      <c r="D189" s="229"/>
      <c r="E189" s="230">
        <v>612</v>
      </c>
      <c r="F189" s="221">
        <v>2012981</v>
      </c>
      <c r="G189" s="221">
        <v>1980157</v>
      </c>
    </row>
    <row r="190" spans="1:7">
      <c r="A190" s="231" t="str">
        <f>IF(B190&gt;0,VLOOKUP(B190,КВСР!A84:B1249,2),IF(C190&gt;0,VLOOKUP(C190,КФСР!A84:B1596,2),IF(D190&gt;0,VLOOKUP(D190,КЦСР!A84:B4088,2),IF(E190&gt;0,VLOOKUP(E190,КВР!A84:B2015,2)))))</f>
        <v>Транспорт</v>
      </c>
      <c r="B190" s="227"/>
      <c r="C190" s="228">
        <v>408</v>
      </c>
      <c r="D190" s="229"/>
      <c r="E190" s="230"/>
      <c r="F190" s="221">
        <v>106200</v>
      </c>
      <c r="G190" s="221">
        <f>G191</f>
        <v>97760</v>
      </c>
    </row>
    <row r="191" spans="1:7">
      <c r="A191" s="231" t="str">
        <f>IF(B191&gt;0,VLOOKUP(B191,КВСР!A85:B1250,2),IF(C191&gt;0,VLOOKUP(C191,КФСР!A85:B1597,2),IF(D191&gt;0,VLOOKUP(D191,КЦСР!A85:B4089,2),IF(E191&gt;0,VLOOKUP(E191,КВР!A85:B2016,2)))))</f>
        <v>Социальная помощь</v>
      </c>
      <c r="B191" s="227"/>
      <c r="C191" s="243"/>
      <c r="D191" s="229">
        <v>5050000</v>
      </c>
      <c r="E191" s="230"/>
      <c r="F191" s="221">
        <v>106200</v>
      </c>
      <c r="G191" s="221">
        <f>G192</f>
        <v>97760</v>
      </c>
    </row>
    <row r="192" spans="1:7" ht="31.5">
      <c r="A192" s="231" t="str">
        <f>IF(B192&gt;0,VLOOKUP(B192,КВСР!A86:B1251,2),IF(C192&gt;0,VLOOKUP(C192,КФСР!A86:B1598,2),IF(D192&gt;0,VLOOKUP(D192,КЦСР!A86:B4090,2),IF(E192&gt;0,VLOOKUP(E192,КВР!A86:B2017,2)))))</f>
        <v>Оказание других видов социальной помощи</v>
      </c>
      <c r="B192" s="227"/>
      <c r="C192" s="228"/>
      <c r="D192" s="229">
        <v>5058600</v>
      </c>
      <c r="F192" s="221">
        <v>106200</v>
      </c>
      <c r="G192" s="221">
        <f>G193</f>
        <v>97760</v>
      </c>
    </row>
    <row r="193" spans="1:7" ht="47.25" customHeight="1">
      <c r="A193" s="231" t="str">
        <f>IF(B193&gt;0,VLOOKUP(B193,КВСР!A87:B1252,2),IF(C193&gt;0,VLOOKUP(C193,КФСР!A87:B1599,2),IF(D193&gt;0,VLOOKUP(D193,КЦСР!A87:B4091,2),IF(E193&gt;0,VLOOKUP(E193,КВР!A87:B2018,2)))))</f>
        <v>Меры социальной поддержки населения по публичным нормативным обязательствам</v>
      </c>
      <c r="B193" s="227"/>
      <c r="C193" s="228"/>
      <c r="D193" s="229"/>
      <c r="E193" s="230">
        <v>314</v>
      </c>
      <c r="F193" s="221">
        <v>106200</v>
      </c>
      <c r="G193" s="221">
        <v>97760</v>
      </c>
    </row>
    <row r="194" spans="1:7">
      <c r="A194" s="231" t="str">
        <f>IF(B194&gt;0,VLOOKUP(B194,КВСР!A88:B1253,2),IF(C194&gt;0,VLOOKUP(C194,КФСР!A88:B1600,2),IF(D194&gt;0,VLOOKUP(D194,КЦСР!A88:B4092,2),IF(E194&gt;0,VLOOKUP(E194,КВР!A88:B2019,2)))))</f>
        <v>Дошкольное образование</v>
      </c>
      <c r="B194" s="233"/>
      <c r="C194" s="234">
        <v>701</v>
      </c>
      <c r="D194" s="235"/>
      <c r="E194" s="236"/>
      <c r="F194" s="221">
        <v>246340220</v>
      </c>
      <c r="G194" s="221">
        <f>G196+G200+G203+G208+G212</f>
        <v>232880964</v>
      </c>
    </row>
    <row r="195" spans="1:7">
      <c r="A195" s="231" t="str">
        <f>IF(B195&gt;0,VLOOKUP(B195,КВСР!A89:B1254,2),IF(C195&gt;0,VLOOKUP(C195,КФСР!A89:B1601,2),IF(D195&gt;0,VLOOKUP(D195,КЦСР!A89:B4093,2),IF(E195&gt;0,VLOOKUP(E195,КВР!A89:B2020,2)))))</f>
        <v>Резервные фонды</v>
      </c>
      <c r="B195" s="233"/>
      <c r="C195" s="243"/>
      <c r="D195" s="235">
        <v>700000</v>
      </c>
      <c r="E195" s="236"/>
      <c r="F195" s="221">
        <v>1141180</v>
      </c>
      <c r="G195" s="221">
        <f>G196</f>
        <v>1141180</v>
      </c>
    </row>
    <row r="196" spans="1:7" ht="47.25">
      <c r="A196" s="231" t="str">
        <f>IF(B196&gt;0,VLOOKUP(B196,КВСР!A90:B1255,2),IF(C196&gt;0,VLOOKUP(C196,КФСР!A90:B1602,2),IF(D196&gt;0,VLOOKUP(D196,КЦСР!A90:B4094,2),IF(E196&gt;0,VLOOKUP(E196,КВР!A90:B2021,2)))))</f>
        <v>Резервный фонд исполнительных органов государственной власти субъектов Российской Федерации</v>
      </c>
      <c r="B196" s="233"/>
      <c r="C196" s="234"/>
      <c r="D196" s="235">
        <v>700400</v>
      </c>
      <c r="F196" s="221">
        <v>1141180</v>
      </c>
      <c r="G196" s="221">
        <f>G197</f>
        <v>1141180</v>
      </c>
    </row>
    <row r="197" spans="1:7" ht="31.5">
      <c r="A197" s="231" t="str">
        <f>IF(B197&gt;0,VLOOKUP(B197,КВСР!A91:B1256,2),IF(C197&gt;0,VLOOKUP(C197,КФСР!A91:B1603,2),IF(D197&gt;0,VLOOKUP(D197,КЦСР!A91:B4095,2),IF(E197&gt;0,VLOOKUP(E197,КВР!A91:B2022,2)))))</f>
        <v>Субсидии бюджетным учреждениям на иные цели</v>
      </c>
      <c r="B197" s="233"/>
      <c r="C197" s="234"/>
      <c r="D197" s="235"/>
      <c r="E197" s="236">
        <v>612</v>
      </c>
      <c r="F197" s="221">
        <v>1141180</v>
      </c>
      <c r="G197" s="221">
        <v>1141180</v>
      </c>
    </row>
    <row r="198" spans="1:7">
      <c r="A198" s="231" t="str">
        <f>IF(B198&gt;0,VLOOKUP(B198,КВСР!A92:B1257,2),IF(C198&gt;0,VLOOKUP(C198,КФСР!A92:B1604,2),IF(D198&gt;0,VLOOKUP(D198,КЦСР!A92:B4096,2),IF(E198&gt;0,VLOOKUP(E198,КВР!A92:B2023,2)))))</f>
        <v>Федеральные целевые программы</v>
      </c>
      <c r="B198" s="233"/>
      <c r="C198" s="234"/>
      <c r="D198" s="235">
        <v>1000000</v>
      </c>
      <c r="E198" s="236"/>
      <c r="F198" s="221">
        <v>54094</v>
      </c>
      <c r="G198" s="221">
        <f>G199</f>
        <v>54094</v>
      </c>
    </row>
    <row r="199" spans="1:7" ht="47.25">
      <c r="A199" s="231" t="str">
        <f>IF(B199&gt;0,VLOOKUP(B199,КВСР!A93:B1258,2),IF(C199&gt;0,VLOOKUP(C199,КФСР!A93:B1605,2),IF(D199&gt;0,VLOOKUP(D199,КЦСР!A93:B4097,2),IF(E199&gt;0,VLOOKUP(E199,КВР!A93:B2024,2)))))</f>
        <v>Федеральная целевая программа развития образования на 2011 - 2015 годы</v>
      </c>
      <c r="B199" s="233"/>
      <c r="C199" s="234"/>
      <c r="D199" s="235">
        <v>1008900</v>
      </c>
      <c r="E199" s="236"/>
      <c r="F199" s="221">
        <v>54094</v>
      </c>
      <c r="G199" s="221">
        <f>G200</f>
        <v>54094</v>
      </c>
    </row>
    <row r="200" spans="1:7" ht="47.25">
      <c r="A200" s="231" t="str">
        <f>IF(B200&gt;0,VLOOKUP(B200,КВСР!A94:B1259,2),IF(C200&gt;0,VLOOKUP(C200,КФСР!A94:B1606,2),IF(D200&gt;0,VLOOKUP(D200,КЦСР!A94:B4098,2),IF(E200&gt;0,VLOOKUP(E200,КВР!A94:B2025,2)))))</f>
        <v>Федеральная целевая программа развития образования на 2011 - 2015 годы</v>
      </c>
      <c r="B200" s="233"/>
      <c r="C200" s="234"/>
      <c r="D200" s="235">
        <v>1008999</v>
      </c>
      <c r="E200" s="236"/>
      <c r="F200" s="221">
        <v>54094</v>
      </c>
      <c r="G200" s="221">
        <f>G201</f>
        <v>54094</v>
      </c>
    </row>
    <row r="201" spans="1:7" ht="31.5">
      <c r="A201" s="231" t="str">
        <f>IF(B201&gt;0,VLOOKUP(B201,КВСР!A95:B1260,2),IF(C201&gt;0,VLOOKUP(C201,КФСР!A95:B1607,2),IF(D201&gt;0,VLOOKUP(D201,КЦСР!A95:B4099,2),IF(E201&gt;0,VLOOKUP(E201,КВР!A95:B2026,2)))))</f>
        <v>Субсидии бюджетным учреждениям на иные цели</v>
      </c>
      <c r="B201" s="233"/>
      <c r="C201" s="234"/>
      <c r="D201" s="235"/>
      <c r="E201" s="236">
        <v>612</v>
      </c>
      <c r="F201" s="221">
        <v>54094</v>
      </c>
      <c r="G201" s="221">
        <v>54094</v>
      </c>
    </row>
    <row r="202" spans="1:7">
      <c r="A202" s="231" t="str">
        <f>IF(B202&gt;0,VLOOKUP(B202,КВСР!A92:B1257,2),IF(C202&gt;0,VLOOKUP(C202,КФСР!A92:B1604,2),IF(D202&gt;0,VLOOKUP(D202,КЦСР!A92:B4096,2),IF(E202&gt;0,VLOOKUP(E202,КВР!A92:B2023,2)))))</f>
        <v>Детские дошкольные учреждения</v>
      </c>
      <c r="B202" s="233"/>
      <c r="C202" s="234"/>
      <c r="D202" s="235">
        <v>4200000</v>
      </c>
      <c r="E202" s="236"/>
      <c r="F202" s="221">
        <v>242444689</v>
      </c>
      <c r="G202" s="221">
        <f>G203</f>
        <v>231085759</v>
      </c>
    </row>
    <row r="203" spans="1:7" ht="31.5">
      <c r="A203" s="231" t="str">
        <f>IF(B203&gt;0,VLOOKUP(B203,КВСР!A93:B1258,2),IF(C203&gt;0,VLOOKUP(C203,КФСР!A93:B1605,2),IF(D203&gt;0,VLOOKUP(D203,КЦСР!A93:B4097,2),IF(E203&gt;0,VLOOKUP(E203,КВР!A93:B2024,2)))))</f>
        <v>Обеспечение деятельности подведомственных учреждений</v>
      </c>
      <c r="B203" s="233"/>
      <c r="C203" s="234"/>
      <c r="D203" s="235">
        <v>4209900</v>
      </c>
      <c r="E203" s="442"/>
      <c r="F203" s="221">
        <v>242444689</v>
      </c>
      <c r="G203" s="221">
        <f>SUM(G204:G205)</f>
        <v>231085759</v>
      </c>
    </row>
    <row r="204" spans="1:7" ht="78.75">
      <c r="A204" s="231" t="str">
        <f>IF(B204&gt;0,VLOOKUP(B204,КВСР!A94:B1259,2),IF(C204&gt;0,VLOOKUP(C204,КФСР!A94:B1606,2),IF(D204&gt;0,VLOOKUP(D204,КЦСР!A94:B4098,2),IF(E204&gt;0,VLOOKUP(E204,КВР!A94:B2025,2)))))</f>
        <v>Субсидии бюджетным учреждениям на финансовое обеспечение государственного задания на оказание государственных услуг (выполнение работ)</v>
      </c>
      <c r="B204" s="233"/>
      <c r="C204" s="234"/>
      <c r="D204" s="235"/>
      <c r="E204" s="236">
        <v>611</v>
      </c>
      <c r="F204" s="221">
        <v>221541346</v>
      </c>
      <c r="G204" s="221">
        <v>212339130</v>
      </c>
    </row>
    <row r="205" spans="1:7" ht="31.5">
      <c r="A205" s="231" t="str">
        <f>IF(B205&gt;0,VLOOKUP(B205,КВСР!A95:B1260,2),IF(C205&gt;0,VLOOKUP(C205,КФСР!A95:B1607,2),IF(D205&gt;0,VLOOKUP(D205,КЦСР!A95:B4099,2),IF(E205&gt;0,VLOOKUP(E205,КВР!A95:B2026,2)))))</f>
        <v>Субсидии бюджетным учреждениям на иные цели</v>
      </c>
      <c r="B205" s="233"/>
      <c r="C205" s="234"/>
      <c r="D205" s="235"/>
      <c r="E205" s="236">
        <v>612</v>
      </c>
      <c r="F205" s="221">
        <v>20903343</v>
      </c>
      <c r="G205" s="221">
        <v>18746629</v>
      </c>
    </row>
    <row r="206" spans="1:7">
      <c r="A206" s="231" t="str">
        <f>IF(B206&gt;0,VLOOKUP(B206,КВСР!A96:B1261,2),IF(C206&gt;0,VLOOKUP(C206,КФСР!A96:B1608,2),IF(D206&gt;0,VLOOKUP(D206,КЦСР!A96:B4100,2),IF(E206&gt;0,VLOOKUP(E206,КВР!A96:B2027,2)))))</f>
        <v>Мероприятия в области образования</v>
      </c>
      <c r="B206" s="233"/>
      <c r="C206" s="234"/>
      <c r="D206" s="235">
        <v>4360000</v>
      </c>
      <c r="E206" s="236"/>
      <c r="F206" s="221">
        <v>470257</v>
      </c>
      <c r="G206" s="221">
        <f>G207</f>
        <v>470257</v>
      </c>
    </row>
    <row r="207" spans="1:7" ht="31.5">
      <c r="A207" s="231" t="str">
        <f>IF(B207&gt;0,VLOOKUP(B207,КВСР!A97:B1262,2),IF(C207&gt;0,VLOOKUP(C207,КФСР!A97:B1609,2),IF(D207&gt;0,VLOOKUP(D207,КЦСР!A97:B4101,2),IF(E207&gt;0,VLOOKUP(E207,КВР!A97:B2028,2)))))</f>
        <v>Модернизация региональных  систем  дошкольного образования</v>
      </c>
      <c r="B207" s="233"/>
      <c r="C207" s="234"/>
      <c r="D207" s="235">
        <v>4362700</v>
      </c>
      <c r="E207" s="236"/>
      <c r="F207" s="221">
        <v>470257</v>
      </c>
      <c r="G207" s="221">
        <f>G208</f>
        <v>470257</v>
      </c>
    </row>
    <row r="208" spans="1:7" ht="63">
      <c r="A208" s="231" t="str">
        <f>IF(B208&gt;0,VLOOKUP(B208,КВСР!A98:B1263,2),IF(C208&gt;0,VLOOKUP(C208,КФСР!A98:B1610,2),IF(D208&gt;0,VLOOKUP(D208,КЦСР!A98:B4102,2),IF(E208&gt;0,VLOOKUP(E208,КВР!A98:B2029,2)))))</f>
        <v>Приобретение оборудования для оснащения дополнительных мест в дошкольных образовательных организациях</v>
      </c>
      <c r="B208" s="233"/>
      <c r="C208" s="234"/>
      <c r="D208" s="235">
        <v>4362703</v>
      </c>
      <c r="F208" s="221">
        <v>470257</v>
      </c>
      <c r="G208" s="221">
        <f>G209</f>
        <v>470257</v>
      </c>
    </row>
    <row r="209" spans="1:7" ht="37.5" customHeight="1">
      <c r="A209" s="231" t="str">
        <f>IF(B209&gt;0,VLOOKUP(B209,КВСР!A99:B1264,2),IF(C209&gt;0,VLOOKUP(C209,КФСР!A99:B1611,2),IF(D209&gt;0,VLOOKUP(D209,КЦСР!A99:B4103,2),IF(E209&gt;0,VLOOKUP(E209,КВР!A99:B2030,2)))))</f>
        <v>Субсидии бюджетным учреждениям на иные цели</v>
      </c>
      <c r="B209" s="233"/>
      <c r="C209" s="234"/>
      <c r="D209" s="235"/>
      <c r="E209" s="236">
        <v>612</v>
      </c>
      <c r="F209" s="221">
        <v>470257</v>
      </c>
      <c r="G209" s="221">
        <v>470257</v>
      </c>
    </row>
    <row r="210" spans="1:7">
      <c r="A210" s="231" t="str">
        <f>IF(B210&gt;0,VLOOKUP(B210,КВСР!A100:B1265,2),IF(C210&gt;0,VLOOKUP(C210,КФСР!A100:B1612,2),IF(D210&gt;0,VLOOKUP(D210,КЦСР!A100:B4104,2),IF(E210&gt;0,VLOOKUP(E210,КВР!A100:B2031,2)))))</f>
        <v>Региональные целевые программы</v>
      </c>
      <c r="B210" s="233"/>
      <c r="C210" s="234"/>
      <c r="D210" s="235">
        <v>5220000</v>
      </c>
      <c r="E210" s="236"/>
      <c r="F210" s="221">
        <v>2230000</v>
      </c>
      <c r="G210" s="221">
        <f>G211</f>
        <v>129674</v>
      </c>
    </row>
    <row r="211" spans="1:7" ht="31.5">
      <c r="A211" s="231" t="str">
        <f>IF(B211&gt;0,VLOOKUP(B211,КВСР!A101:B1266,2),IF(C211&gt;0,VLOOKUP(C211,КФСР!A101:B1613,2),IF(D211&gt;0,VLOOKUP(D211,КЦСР!A101:B4105,2),IF(E211&gt;0,VLOOKUP(E211,КВР!A101:B2032,2)))))</f>
        <v>Программа "Обеспечение доступного дошкольного образования"</v>
      </c>
      <c r="B211" s="233"/>
      <c r="C211" s="234"/>
      <c r="D211" s="235">
        <v>5221200</v>
      </c>
      <c r="E211" s="236"/>
      <c r="F211" s="221">
        <v>2230000</v>
      </c>
      <c r="G211" s="221">
        <f>G212</f>
        <v>129674</v>
      </c>
    </row>
    <row r="212" spans="1:7" ht="47.25">
      <c r="A212" s="231" t="str">
        <f>IF(B212&gt;0,VLOOKUP(B212,КВСР!A102:B1267,2),IF(C212&gt;0,VLOOKUP(C212,КФСР!A102:B1614,2),IF(D212&gt;0,VLOOKUP(D212,КЦСР!A102:B4106,2),IF(E212&gt;0,VLOOKUP(E212,КВР!A102:B2033,2)))))</f>
        <v>Программа "Обеспечение доступного дошкольного образования" в части проведения ремонтных работ</v>
      </c>
      <c r="B212" s="233"/>
      <c r="C212" s="234"/>
      <c r="D212" s="235">
        <v>5221201</v>
      </c>
      <c r="F212" s="221">
        <v>2230000</v>
      </c>
      <c r="G212" s="221">
        <f>G213</f>
        <v>129674</v>
      </c>
    </row>
    <row r="213" spans="1:7" ht="31.5">
      <c r="A213" s="231" t="str">
        <f>IF(B213&gt;0,VLOOKUP(B213,КВСР!A103:B1268,2),IF(C213&gt;0,VLOOKUP(C213,КФСР!A103:B1615,2),IF(D213&gt;0,VLOOKUP(D213,КЦСР!A103:B4107,2),IF(E213&gt;0,VLOOKUP(E213,КВР!A103:B2034,2)))))</f>
        <v>Субсидии бюджетным учреждениям на иные цели</v>
      </c>
      <c r="B213" s="233"/>
      <c r="C213" s="234"/>
      <c r="D213" s="235"/>
      <c r="E213" s="236">
        <v>612</v>
      </c>
      <c r="F213" s="221">
        <v>2230000</v>
      </c>
      <c r="G213" s="221">
        <v>129674</v>
      </c>
    </row>
    <row r="214" spans="1:7">
      <c r="A214" s="231" t="str">
        <f>IF(B214&gt;0,VLOOKUP(B214,КВСР!A104:B1269,2),IF(C214&gt;0,VLOOKUP(C214,КФСР!A104:B1616,2),IF(D214&gt;0,VLOOKUP(D214,КЦСР!A104:B4108,2),IF(E214&gt;0,VLOOKUP(E214,КВР!A104:B2035,2)))))</f>
        <v>Общее образование</v>
      </c>
      <c r="B214" s="233"/>
      <c r="C214" s="234">
        <v>702</v>
      </c>
      <c r="D214" s="235"/>
      <c r="E214" s="236"/>
      <c r="F214" s="221">
        <v>486924616</v>
      </c>
      <c r="G214" s="221">
        <f>G216+G219+G223+G228+G232+G236+G239</f>
        <v>459591279</v>
      </c>
    </row>
    <row r="215" spans="1:7">
      <c r="A215" s="231" t="str">
        <f>IF(B215&gt;0,VLOOKUP(B215,КВСР!A105:B1270,2),IF(C215&gt;0,VLOOKUP(C215,КФСР!A105:B1617,2),IF(D215&gt;0,VLOOKUP(D215,КЦСР!A105:B4109,2),IF(E215&gt;0,VLOOKUP(E215,КВР!A105:B2036,2)))))</f>
        <v>Резервные фонды</v>
      </c>
      <c r="B215" s="233"/>
      <c r="C215" s="243"/>
      <c r="D215" s="235">
        <v>700000</v>
      </c>
      <c r="E215" s="236"/>
      <c r="F215" s="221">
        <v>12761520</v>
      </c>
      <c r="G215" s="221">
        <f>G216</f>
        <v>10324409</v>
      </c>
    </row>
    <row r="216" spans="1:7" ht="47.25">
      <c r="A216" s="231" t="str">
        <f>IF(B216&gt;0,VLOOKUP(B216,КВСР!A106:B1271,2),IF(C216&gt;0,VLOOKUP(C216,КФСР!A106:B1618,2),IF(D216&gt;0,VLOOKUP(D216,КЦСР!A106:B4110,2),IF(E216&gt;0,VLOOKUP(E216,КВР!A106:B2037,2)))))</f>
        <v>Резервный фонд исполнительных органов государственной власти субъектов Российской Федерации</v>
      </c>
      <c r="B216" s="233"/>
      <c r="C216" s="234"/>
      <c r="D216" s="235">
        <v>700400</v>
      </c>
      <c r="F216" s="221">
        <v>12761520</v>
      </c>
      <c r="G216" s="221">
        <f>G217</f>
        <v>10324409</v>
      </c>
    </row>
    <row r="217" spans="1:7" ht="31.5">
      <c r="A217" s="231" t="str">
        <f>IF(B217&gt;0,VLOOKUP(B217,КВСР!A107:B1272,2),IF(C217&gt;0,VLOOKUP(C217,КФСР!A107:B1619,2),IF(D217&gt;0,VLOOKUP(D217,КЦСР!A107:B4111,2),IF(E217&gt;0,VLOOKUP(E217,КВР!A107:B2038,2)))))</f>
        <v>Субсидии бюджетным учреждениям на иные цели</v>
      </c>
      <c r="B217" s="233"/>
      <c r="C217" s="234"/>
      <c r="D217" s="235"/>
      <c r="E217" s="236">
        <v>612</v>
      </c>
      <c r="F217" s="221">
        <v>12761520</v>
      </c>
      <c r="G217" s="221">
        <v>10324409</v>
      </c>
    </row>
    <row r="218" spans="1:7" ht="35.25" customHeight="1">
      <c r="A218" s="231" t="str">
        <f>IF(B218&gt;0,VLOOKUP(B218,КВСР!A108:B1273,2),IF(C218&gt;0,VLOOKUP(C218,КФСР!A108:B1620,2),IF(D218&gt;0,VLOOKUP(D218,КЦСР!A108:B4112,2),IF(E218&gt;0,VLOOKUP(E218,КВР!A108:B2039,2)))))</f>
        <v>Школы - детские сады, школы начальные, неполные средние и средние</v>
      </c>
      <c r="B218" s="233"/>
      <c r="C218" s="234"/>
      <c r="D218" s="235">
        <v>4210000</v>
      </c>
      <c r="E218" s="236"/>
      <c r="F218" s="221">
        <v>390606429</v>
      </c>
      <c r="G218" s="221">
        <f>G219</f>
        <v>373013430</v>
      </c>
    </row>
    <row r="219" spans="1:7" ht="31.5">
      <c r="A219" s="231" t="str">
        <f>IF(B219&gt;0,VLOOKUP(B219,КВСР!A109:B1274,2),IF(C219&gt;0,VLOOKUP(C219,КФСР!A109:B1621,2),IF(D219&gt;0,VLOOKUP(D219,КЦСР!A109:B4113,2),IF(E219&gt;0,VLOOKUP(E219,КВР!A109:B2040,2)))))</f>
        <v>Обеспечение деятельности подведомственных учреждений</v>
      </c>
      <c r="B219" s="233"/>
      <c r="C219" s="234"/>
      <c r="D219" s="235">
        <v>4219900</v>
      </c>
      <c r="F219" s="221">
        <v>390606429</v>
      </c>
      <c r="G219" s="221">
        <f>SUM(G220:G221)</f>
        <v>373013430</v>
      </c>
    </row>
    <row r="220" spans="1:7" ht="78.75">
      <c r="A220" s="231" t="str">
        <f>IF(B220&gt;0,VLOOKUP(B220,КВСР!A110:B1275,2),IF(C220&gt;0,VLOOKUP(C220,КФСР!A110:B1622,2),IF(D220&gt;0,VLOOKUP(D220,КЦСР!A110:B4114,2),IF(E220&gt;0,VLOOKUP(E220,КВР!A110:B2041,2)))))</f>
        <v>Субсидии бюджетным учреждениям на финансовое обеспечение государственного задания на оказание государственных услуг (выполнение работ)</v>
      </c>
      <c r="B220" s="233"/>
      <c r="C220" s="234"/>
      <c r="D220" s="235"/>
      <c r="E220" s="236">
        <v>611</v>
      </c>
      <c r="F220" s="221">
        <v>340947888</v>
      </c>
      <c r="G220" s="221">
        <v>326593328</v>
      </c>
    </row>
    <row r="221" spans="1:7" ht="31.5">
      <c r="A221" s="231" t="str">
        <f>IF(B221&gt;0,VLOOKUP(B221,КВСР!A111:B1276,2),IF(C221&gt;0,VLOOKUP(C221,КФСР!A111:B1623,2),IF(D221&gt;0,VLOOKUP(D221,КЦСР!A111:B4115,2),IF(E221&gt;0,VLOOKUP(E221,КВР!A111:B2042,2)))))</f>
        <v>Субсидии бюджетным учреждениям на иные цели</v>
      </c>
      <c r="B221" s="233"/>
      <c r="C221" s="234"/>
      <c r="D221" s="235"/>
      <c r="E221" s="236">
        <v>612</v>
      </c>
      <c r="F221" s="221">
        <v>49658541</v>
      </c>
      <c r="G221" s="221">
        <v>46420102</v>
      </c>
    </row>
    <row r="222" spans="1:7" ht="31.5">
      <c r="A222" s="231" t="str">
        <f>IF(B222&gt;0,VLOOKUP(B222,КВСР!A112:B1277,2),IF(C222&gt;0,VLOOKUP(C222,КФСР!A112:B1624,2),IF(D222&gt;0,VLOOKUP(D222,КЦСР!A112:B4116,2),IF(E222&gt;0,VLOOKUP(E222,КВР!A112:B2043,2)))))</f>
        <v>Учреждения по внешкольной работе с детьми</v>
      </c>
      <c r="B222" s="233"/>
      <c r="C222" s="234"/>
      <c r="D222" s="235">
        <v>4230000</v>
      </c>
      <c r="E222" s="240"/>
      <c r="F222" s="221">
        <v>71009575</v>
      </c>
      <c r="G222" s="221">
        <f>G223</f>
        <v>63782756</v>
      </c>
    </row>
    <row r="223" spans="1:7" ht="31.5">
      <c r="A223" s="231" t="str">
        <f>IF(B223&gt;0,VLOOKUP(B223,КВСР!A113:B1278,2),IF(C223&gt;0,VLOOKUP(C223,КФСР!A113:B1625,2),IF(D223&gt;0,VLOOKUP(D223,КЦСР!A113:B4117,2),IF(E223&gt;0,VLOOKUP(E223,КВР!A113:B2044,2)))))</f>
        <v>Обеспечение деятельности подведомственных учреждений</v>
      </c>
      <c r="B223" s="239"/>
      <c r="C223" s="234"/>
      <c r="D223" s="237">
        <v>4239900</v>
      </c>
      <c r="E223" s="442"/>
      <c r="F223" s="221">
        <v>71009575</v>
      </c>
      <c r="G223" s="221">
        <f>SUM(G224:G225)</f>
        <v>63782756</v>
      </c>
    </row>
    <row r="224" spans="1:7" ht="78.75">
      <c r="A224" s="231" t="str">
        <f>IF(B224&gt;0,VLOOKUP(B224,КВСР!A114:B1279,2),IF(C224&gt;0,VLOOKUP(C224,КФСР!A114:B1626,2),IF(D224&gt;0,VLOOKUP(D224,КЦСР!A114:B4118,2),IF(E224&gt;0,VLOOKUP(E224,КВР!A114:B2045,2)))))</f>
        <v>Субсидии бюджетным учреждениям на финансовое обеспечение государственного задания на оказание государственных услуг (выполнение работ)</v>
      </c>
      <c r="B224" s="239"/>
      <c r="C224" s="241"/>
      <c r="D224" s="237"/>
      <c r="E224" s="236">
        <v>611</v>
      </c>
      <c r="F224" s="221">
        <v>69123000</v>
      </c>
      <c r="G224" s="221">
        <v>61902428</v>
      </c>
    </row>
    <row r="225" spans="1:7" ht="31.5">
      <c r="A225" s="231" t="str">
        <f>IF(B225&gt;0,VLOOKUP(B225,КВСР!A115:B1280,2),IF(C225&gt;0,VLOOKUP(C225,КФСР!A115:B1627,2),IF(D225&gt;0,VLOOKUP(D225,КЦСР!A115:B4119,2),IF(E225&gt;0,VLOOKUP(E225,КВР!A115:B2046,2)))))</f>
        <v>Субсидии бюджетным учреждениям на иные цели</v>
      </c>
      <c r="B225" s="239"/>
      <c r="C225" s="241"/>
      <c r="D225" s="237"/>
      <c r="E225" s="236">
        <v>612</v>
      </c>
      <c r="F225" s="221">
        <v>1886575</v>
      </c>
      <c r="G225" s="221">
        <v>1880328</v>
      </c>
    </row>
    <row r="226" spans="1:7" ht="19.5" customHeight="1">
      <c r="A226" s="231" t="str">
        <f>IF(B226&gt;0,VLOOKUP(B226,КВСР!A116:B1281,2),IF(C226&gt;0,VLOOKUP(C226,КФСР!A116:B1628,2),IF(D226&gt;0,VLOOKUP(D226,КЦСР!A116:B4120,2),IF(E226&gt;0,VLOOKUP(E226,КВР!A116:B2047,2)))))</f>
        <v>Мероприятия в области образования</v>
      </c>
      <c r="B226" s="239"/>
      <c r="C226" s="241"/>
      <c r="D226" s="237">
        <v>4360000</v>
      </c>
      <c r="E226" s="236"/>
      <c r="F226" s="221">
        <v>6707092</v>
      </c>
      <c r="G226" s="221">
        <f>G227</f>
        <v>6630684</v>
      </c>
    </row>
    <row r="227" spans="1:7" ht="36.75" customHeight="1">
      <c r="A227" s="231" t="str">
        <f>IF(B227&gt;0,VLOOKUP(B227,КВСР!A117:B1282,2),IF(C227&gt;0,VLOOKUP(C227,КФСР!A117:B1629,2),IF(D227&gt;0,VLOOKUP(D227,КЦСР!A117:B4121,2),IF(E227&gt;0,VLOOKUP(E227,КВР!A117:B2048,2)))))</f>
        <v>Модернизация региональных систем общего образования</v>
      </c>
      <c r="B227" s="239"/>
      <c r="C227" s="241"/>
      <c r="D227" s="237">
        <v>4362100</v>
      </c>
      <c r="E227" s="240"/>
      <c r="F227" s="221">
        <v>6707092</v>
      </c>
      <c r="G227" s="221">
        <f>G228</f>
        <v>6630684</v>
      </c>
    </row>
    <row r="228" spans="1:7" ht="33.75" customHeight="1">
      <c r="A228" s="231" t="str">
        <f>IF(B228&gt;0,VLOOKUP(B228,КВСР!A118:B1283,2),IF(C228&gt;0,VLOOKUP(C228,КФСР!A118:B1630,2),IF(D228&gt;0,VLOOKUP(D228,КЦСР!A118:B4122,2),IF(E228&gt;0,VLOOKUP(E228,КВР!A118:B2049,2)))))</f>
        <v>Реализация мероприятий комплекса мер по модернизации общего образования</v>
      </c>
      <c r="B228" s="239"/>
      <c r="C228" s="241"/>
      <c r="D228" s="237">
        <v>4362102</v>
      </c>
      <c r="E228" s="442"/>
      <c r="F228" s="221">
        <v>6707092</v>
      </c>
      <c r="G228" s="221">
        <f>SUM(G229)</f>
        <v>6630684</v>
      </c>
    </row>
    <row r="229" spans="1:7" ht="36.75" customHeight="1">
      <c r="A229" s="231" t="str">
        <f>IF(B229&gt;0,VLOOKUP(B229,КВСР!A119:B1284,2),IF(C229&gt;0,VLOOKUP(C229,КФСР!A119:B1631,2),IF(D229&gt;0,VLOOKUP(D229,КЦСР!A119:B4123,2),IF(E229&gt;0,VLOOKUP(E229,КВР!A119:B2050,2)))))</f>
        <v>Субсидии бюджетным учреждениям на иные цели</v>
      </c>
      <c r="B229" s="239"/>
      <c r="C229" s="241"/>
      <c r="D229" s="237"/>
      <c r="E229" s="236">
        <v>612</v>
      </c>
      <c r="F229" s="221">
        <v>6707092</v>
      </c>
      <c r="G229" s="221">
        <v>6630684</v>
      </c>
    </row>
    <row r="230" spans="1:7" ht="31.5">
      <c r="A230" s="231" t="str">
        <f>IF(B230&gt;0,VLOOKUP(B230,КВСР!A120:B1285,2),IF(C230&gt;0,VLOOKUP(C230,КФСР!A120:B1632,2),IF(D230&gt;0,VLOOKUP(D230,КЦСР!A120:B4124,2),IF(E230&gt;0,VLOOKUP(E230,КВР!A120:B2051,2)))))</f>
        <v>Иные безвозмездные и безвозвратные перечисления</v>
      </c>
      <c r="B230" s="239"/>
      <c r="C230" s="241"/>
      <c r="D230" s="235">
        <v>5200000</v>
      </c>
      <c r="E230" s="240"/>
      <c r="F230" s="221">
        <v>3540000</v>
      </c>
      <c r="G230" s="221">
        <f>G231</f>
        <v>3540000</v>
      </c>
    </row>
    <row r="231" spans="1:7" ht="39.75" customHeight="1">
      <c r="A231" s="231" t="str">
        <f>IF(B231&gt;0,VLOOKUP(B231,КВСР!A121:B1286,2),IF(C231&gt;0,VLOOKUP(C231,КФСР!A121:B1633,2),IF(D231&gt;0,VLOOKUP(D231,КЦСР!A121:B4125,2),IF(E231&gt;0,VLOOKUP(E231,КВР!A121:B2052,2)))))</f>
        <v>Ежемесячное денежное вознаграждение за классное руководство</v>
      </c>
      <c r="B231" s="239"/>
      <c r="C231" s="241"/>
      <c r="D231" s="235">
        <v>5200900</v>
      </c>
      <c r="E231" s="240"/>
      <c r="F231" s="221">
        <v>3540000</v>
      </c>
      <c r="G231" s="221">
        <f>G232</f>
        <v>3540000</v>
      </c>
    </row>
    <row r="232" spans="1:7" ht="33" customHeight="1">
      <c r="A232" s="231" t="str">
        <f>IF(B232&gt;0,VLOOKUP(B232,КВСР!A122:B1287,2),IF(C232&gt;0,VLOOKUP(C232,КФСР!A122:B1634,2),IF(D232&gt;0,VLOOKUP(D232,КЦСР!A122:B4126,2),IF(E232&gt;0,VLOOKUP(E232,КВР!A122:B2053,2)))))</f>
        <v>Ежемесячное денежное вознаграждение за классное руководство</v>
      </c>
      <c r="B232" s="239"/>
      <c r="C232" s="241"/>
      <c r="D232" s="235">
        <v>5200901</v>
      </c>
      <c r="E232" s="442"/>
      <c r="F232" s="221">
        <v>3540000</v>
      </c>
      <c r="G232" s="221">
        <f>G233</f>
        <v>3540000</v>
      </c>
    </row>
    <row r="233" spans="1:7" ht="31.5">
      <c r="A233" s="231" t="str">
        <f>IF(B233&gt;0,VLOOKUP(B233,КВСР!A123:B1288,2),IF(C233&gt;0,VLOOKUP(C233,КФСР!A123:B1635,2),IF(D233&gt;0,VLOOKUP(D233,КЦСР!A123:B4127,2),IF(E233&gt;0,VLOOKUP(E233,КВР!A123:B2054,2)))))</f>
        <v>Субсидии бюджетным учреждениям на иные цели</v>
      </c>
      <c r="B233" s="239"/>
      <c r="C233" s="241"/>
      <c r="D233" s="237"/>
      <c r="E233" s="240">
        <v>612</v>
      </c>
      <c r="F233" s="221">
        <v>3540000</v>
      </c>
      <c r="G233" s="221">
        <v>3540000</v>
      </c>
    </row>
    <row r="234" spans="1:7">
      <c r="A234" s="231" t="str">
        <f>IF(B234&gt;0,VLOOKUP(B234,КВСР!A124:B1289,2),IF(C234&gt;0,VLOOKUP(C234,КФСР!A124:B1636,2),IF(D234&gt;0,VLOOKUP(D234,КЦСР!A124:B4128,2),IF(E234&gt;0,VLOOKUP(E234,КВР!A124:B2055,2)))))</f>
        <v>Региональные целевые программы</v>
      </c>
      <c r="B234" s="239"/>
      <c r="C234" s="241"/>
      <c r="D234" s="237">
        <v>5220000</v>
      </c>
      <c r="E234" s="240"/>
      <c r="F234" s="221">
        <v>2300000</v>
      </c>
      <c r="G234" s="221">
        <f>G235</f>
        <v>2300000</v>
      </c>
    </row>
    <row r="235" spans="1:7" ht="63">
      <c r="A235" s="231" t="str">
        <f>IF(B235&gt;0,VLOOKUP(B235,КВСР!A125:B1290,2),IF(C235&gt;0,VLOOKUP(C235,КФСР!A125:B1637,2),IF(D235&gt;0,VLOOKUP(D235,КЦСР!A125:B4129,2),IF(E235&gt;0,VLOOKUP(E235,КВР!A125:B2056,2)))))</f>
        <v>Областная целевая программа "Развитие материально-технической базы общеобразовательных учреждений Ярославской области"</v>
      </c>
      <c r="B235" s="239"/>
      <c r="C235" s="241"/>
      <c r="D235" s="237">
        <v>5222100</v>
      </c>
      <c r="E235" s="240"/>
      <c r="F235" s="221">
        <v>2300000</v>
      </c>
      <c r="G235" s="221">
        <f>G236</f>
        <v>2300000</v>
      </c>
    </row>
    <row r="236" spans="1:7" ht="110.25">
      <c r="A236" s="231" t="str">
        <f>IF(B236&gt;0,VLOOKUP(B236,КВСР!A126:B1291,2),IF(C236&gt;0,VLOOKUP(C236,КФСР!A126:B1638,2),IF(D236&gt;0,VLOOKUP(D236,КЦСР!A126:B4130,2),IF(E236&gt;0,VLOOKUP(E236,КВР!A126:B2057,2)))))</f>
        <v xml:space="preserve">Областная целевая программа "Развитие материально-технической базы общеобразовательных учреждений Ярославской области" в части проведения модернизации пищеблоков общеобразовательных учреждений  </v>
      </c>
      <c r="B236" s="239"/>
      <c r="C236" s="241"/>
      <c r="D236" s="237">
        <v>5222101</v>
      </c>
      <c r="E236" s="442"/>
      <c r="F236" s="221">
        <v>2300000</v>
      </c>
      <c r="G236" s="221">
        <f>G237</f>
        <v>2300000</v>
      </c>
    </row>
    <row r="237" spans="1:7" ht="30.75" customHeight="1">
      <c r="A237" s="231" t="str">
        <f>IF(B237&gt;0,VLOOKUP(B237,КВСР!A127:B1292,2),IF(C237&gt;0,VLOOKUP(C237,КФСР!A127:B1639,2),IF(D237&gt;0,VLOOKUP(D237,КЦСР!A127:B4131,2),IF(E237&gt;0,VLOOKUP(E237,КВР!A127:B2058,2)))))</f>
        <v>Субсидии бюджетным учреждениям на иные цели</v>
      </c>
      <c r="B237" s="239"/>
      <c r="C237" s="241"/>
      <c r="D237" s="237"/>
      <c r="E237" s="240">
        <v>612</v>
      </c>
      <c r="F237" s="221">
        <v>2300000</v>
      </c>
      <c r="G237" s="221">
        <v>2300000</v>
      </c>
    </row>
    <row r="238" spans="1:7" ht="31.5" hidden="1">
      <c r="A238" s="231" t="str">
        <f>IF(B238&gt;0,VLOOKUP(B238,КВСР!A128:B1293,2),IF(C238&gt;0,VLOOKUP(C238,КФСР!A128:B1640,2),IF(D238&gt;0,VLOOKUP(D238,КЦСР!A128:B4132,2),IF(E238&gt;0,VLOOKUP(E238,КВР!A128:B2059,2)))))</f>
        <v>Областная целевая программа "Доступная среда"</v>
      </c>
      <c r="B238" s="239"/>
      <c r="C238" s="241"/>
      <c r="D238" s="237">
        <v>5227200</v>
      </c>
      <c r="E238" s="240"/>
      <c r="F238" s="221">
        <v>0</v>
      </c>
      <c r="G238" s="221">
        <f>G239</f>
        <v>0</v>
      </c>
    </row>
    <row r="239" spans="1:7" ht="47.25" hidden="1">
      <c r="A239" s="231" t="str">
        <f>IF(B239&gt;0,VLOOKUP(B239,КВСР!A129:B1294,2),IF(C239&gt;0,VLOOKUP(C239,КФСР!A129:B1641,2),IF(D239&gt;0,VLOOKUP(D239,КЦСР!A129:B4133,2),IF(E239&gt;0,VLOOKUP(E239,КВР!A129:B2060,2)))))</f>
        <v>Мероприятия по реализации областной целевой программы "Доступная среда"</v>
      </c>
      <c r="B239" s="239"/>
      <c r="C239" s="241"/>
      <c r="D239" s="237">
        <v>5227202</v>
      </c>
      <c r="F239" s="221">
        <v>0</v>
      </c>
      <c r="G239" s="221">
        <f>G240</f>
        <v>0</v>
      </c>
    </row>
    <row r="240" spans="1:7" ht="31.5" hidden="1">
      <c r="A240" s="231" t="str">
        <f>IF(B240&gt;0,VLOOKUP(B240,КВСР!A130:B1295,2),IF(C240&gt;0,VLOOKUP(C240,КФСР!A130:B1642,2),IF(D240&gt;0,VLOOKUP(D240,КЦСР!A130:B4134,2),IF(E240&gt;0,VLOOKUP(E240,КВР!A130:B2061,2)))))</f>
        <v>Субсидии бюджетным учреждениям на иные цели</v>
      </c>
      <c r="B240" s="239"/>
      <c r="C240" s="241"/>
      <c r="D240" s="237"/>
      <c r="E240" s="240">
        <v>612</v>
      </c>
      <c r="F240" s="221">
        <v>0</v>
      </c>
      <c r="G240" s="221"/>
    </row>
    <row r="241" spans="1:7" ht="31.5">
      <c r="A241" s="231" t="str">
        <f>IF(B241&gt;0,VLOOKUP(B241,КВСР!A131:B1296,2),IF(C241&gt;0,VLOOKUP(C241,КФСР!A131:B1643,2),IF(D241&gt;0,VLOOKUP(D241,КЦСР!A131:B4135,2),IF(E241&gt;0,VLOOKUP(E241,КВР!A131:B2062,2)))))</f>
        <v>Молодежная политика и оздоровление детей</v>
      </c>
      <c r="B241" s="239"/>
      <c r="C241" s="241">
        <v>707</v>
      </c>
      <c r="D241" s="237"/>
      <c r="E241" s="240"/>
      <c r="F241" s="221">
        <v>7953800</v>
      </c>
      <c r="G241" s="221">
        <f>G244+G249+G252+G255+G258</f>
        <v>7953800</v>
      </c>
    </row>
    <row r="242" spans="1:7" ht="31.5">
      <c r="A242" s="231" t="str">
        <f>IF(B242&gt;0,VLOOKUP(B242,КВСР!A132:B1297,2),IF(C242&gt;0,VLOOKUP(C242,КФСР!A132:B1644,2),IF(D242&gt;0,VLOOKUP(D242,КЦСР!A132:B4136,2),IF(E242&gt;0,VLOOKUP(E242,КВР!A132:B2063,2)))))</f>
        <v>Мероприятия по проведению оздоровительной кампании детей</v>
      </c>
      <c r="B242" s="239"/>
      <c r="C242" s="243"/>
      <c r="D242" s="237">
        <v>4320000</v>
      </c>
      <c r="E242" s="240"/>
      <c r="F242" s="221">
        <v>4407000</v>
      </c>
      <c r="G242" s="221">
        <f>G243</f>
        <v>4407000</v>
      </c>
    </row>
    <row r="243" spans="1:7">
      <c r="A243" s="231" t="str">
        <f>IF(B243&gt;0,VLOOKUP(B243,КВСР!A133:B1298,2),IF(C243&gt;0,VLOOKUP(C243,КФСР!A133:B1645,2),IF(D243&gt;0,VLOOKUP(D243,КЦСР!A133:B4137,2),IF(E243&gt;0,VLOOKUP(E243,КВР!A133:B2064,2)))))</f>
        <v>Оздоровление детей</v>
      </c>
      <c r="B243" s="239"/>
      <c r="C243" s="241"/>
      <c r="D243" s="237">
        <v>4320200</v>
      </c>
      <c r="E243" s="240"/>
      <c r="F243" s="221">
        <v>4407000</v>
      </c>
      <c r="G243" s="221">
        <f>G244</f>
        <v>4407000</v>
      </c>
    </row>
    <row r="244" spans="1:7">
      <c r="A244" s="231" t="str">
        <f>IF(B244&gt;0,VLOOKUP(B244,КВСР!A134:B1299,2),IF(C244&gt;0,VLOOKUP(C244,КФСР!A134:B1646,2),IF(D244&gt;0,VLOOKUP(D244,КЦСР!A134:B4138,2),IF(E244&gt;0,VLOOKUP(E244,КВР!A134:B2065,2)))))</f>
        <v xml:space="preserve">Оздоровление детей </v>
      </c>
      <c r="B244" s="239"/>
      <c r="C244" s="241"/>
      <c r="D244" s="237">
        <v>4320201</v>
      </c>
      <c r="F244" s="221">
        <v>4407000</v>
      </c>
      <c r="G244" s="221">
        <f>SUM(G245:G246)</f>
        <v>4407000</v>
      </c>
    </row>
    <row r="245" spans="1:7" ht="31.5">
      <c r="A245" s="231" t="str">
        <f>IF(B245&gt;0,VLOOKUP(B245,КВСР!A135:B1300,2),IF(C245&gt;0,VLOOKUP(C245,КФСР!A135:B1647,2),IF(D245&gt;0,VLOOKUP(D245,КЦСР!A135:B4139,2),IF(E245&gt;0,VLOOKUP(E245,КВР!A135:B2066,2)))))</f>
        <v>Приобретение товаров, работ, услуг в пользу граждан</v>
      </c>
      <c r="B245" s="239"/>
      <c r="C245" s="241"/>
      <c r="D245" s="237"/>
      <c r="E245" s="240">
        <v>323</v>
      </c>
      <c r="F245" s="221">
        <v>3314865</v>
      </c>
      <c r="G245" s="221">
        <v>3314865</v>
      </c>
    </row>
    <row r="246" spans="1:7" ht="31.5">
      <c r="A246" s="231" t="str">
        <f>IF(B246&gt;0,VLOOKUP(B246,КВСР!A136:B1301,2),IF(C246&gt;0,VLOOKUP(C246,КФСР!A136:B1648,2),IF(D246&gt;0,VLOOKUP(D246,КЦСР!A136:B4140,2),IF(E246&gt;0,VLOOKUP(E246,КВР!A136:B2067,2)))))</f>
        <v>Субсидии бюджетным учреждениям на иные цели</v>
      </c>
      <c r="B246" s="239"/>
      <c r="C246" s="241"/>
      <c r="D246" s="237"/>
      <c r="E246" s="240">
        <v>612</v>
      </c>
      <c r="F246" s="221">
        <v>1092135</v>
      </c>
      <c r="G246" s="221">
        <v>1092135</v>
      </c>
    </row>
    <row r="247" spans="1:7">
      <c r="A247" s="231" t="str">
        <f>IF(B247&gt;0,VLOOKUP(B247,КВСР!A137:B1302,2),IF(C247&gt;0,VLOOKUP(C247,КФСР!A137:B1649,2),IF(D247&gt;0,VLOOKUP(D247,КЦСР!A137:B4141,2),IF(E247&gt;0,VLOOKUP(E247,КВР!A137:B2068,2)))))</f>
        <v>Региональные целевые программы</v>
      </c>
      <c r="B247" s="239"/>
      <c r="C247" s="241"/>
      <c r="D247" s="237">
        <v>5220000</v>
      </c>
      <c r="E247" s="236"/>
      <c r="F247" s="221">
        <v>3546800</v>
      </c>
      <c r="G247" s="221">
        <f>G248</f>
        <v>905600</v>
      </c>
    </row>
    <row r="248" spans="1:7" ht="31.5">
      <c r="A248" s="231" t="str">
        <f>IF(B248&gt;0,VLOOKUP(B248,КВСР!A138:B1303,2),IF(C248&gt;0,VLOOKUP(C248,КФСР!A138:B1650,2),IF(D248&gt;0,VLOOKUP(D248,КЦСР!A138:B4142,2),IF(E248&gt;0,VLOOKUP(E248,КВР!A138:B2069,2)))))</f>
        <v>Областная комплексная целевая программа "Семья и дети Ярославии"</v>
      </c>
      <c r="B248" s="239"/>
      <c r="C248" s="241"/>
      <c r="D248" s="237">
        <v>5221300</v>
      </c>
      <c r="E248" s="240"/>
      <c r="F248" s="221">
        <v>3474500</v>
      </c>
      <c r="G248" s="221">
        <f>G249</f>
        <v>905600</v>
      </c>
    </row>
    <row r="249" spans="1:7" ht="47.25">
      <c r="A249" s="231" t="str">
        <f>IF(B249&gt;0,VLOOKUP(B249,КВСР!A139:B1304,2),IF(C249&gt;0,VLOOKUP(C249,КФСР!A139:B1651,2),IF(D249&gt;0,VLOOKUP(D249,КЦСР!A139:B4143,2),IF(E249&gt;0,VLOOKUP(E249,КВР!A139:B2070,2)))))</f>
        <v>Подпрограмма "Ярославские каникулы" в части оздоровления и отдыха</v>
      </c>
      <c r="B249" s="239"/>
      <c r="C249" s="241"/>
      <c r="D249" s="237">
        <v>5221308</v>
      </c>
      <c r="F249" s="221">
        <v>905600</v>
      </c>
      <c r="G249" s="221">
        <f>SUM(G250:G251)</f>
        <v>905600</v>
      </c>
    </row>
    <row r="250" spans="1:7" ht="31.5">
      <c r="A250" s="231" t="str">
        <f>IF(B250&gt;0,VLOOKUP(B250,КВСР!A140:B1305,2),IF(C250&gt;0,VLOOKUP(C250,КФСР!A140:B1652,2),IF(D250&gt;0,VLOOKUP(D250,КЦСР!A140:B4144,2),IF(E250&gt;0,VLOOKUP(E250,КВР!A140:B2071,2)))))</f>
        <v>Приобретение товаров, работ, услуг в пользу граждан</v>
      </c>
      <c r="B250" s="239"/>
      <c r="C250" s="241"/>
      <c r="D250" s="237"/>
      <c r="E250" s="240">
        <v>323</v>
      </c>
      <c r="F250" s="221">
        <v>464610</v>
      </c>
      <c r="G250" s="221">
        <v>464610</v>
      </c>
    </row>
    <row r="251" spans="1:7" ht="31.5">
      <c r="A251" s="231" t="str">
        <f>IF(B251&gt;0,VLOOKUP(B251,КВСР!A141:B1306,2),IF(C251&gt;0,VLOOKUP(C251,КФСР!A141:B1653,2),IF(D251&gt;0,VLOOKUP(D251,КЦСР!A141:B4145,2),IF(E251&gt;0,VLOOKUP(E251,КВР!A141:B2072,2)))))</f>
        <v>Субсидии бюджетным учреждениям на иные цели</v>
      </c>
      <c r="B251" s="239"/>
      <c r="C251" s="241"/>
      <c r="D251" s="237"/>
      <c r="E251" s="240">
        <v>612</v>
      </c>
      <c r="F251" s="221">
        <v>440990</v>
      </c>
      <c r="G251" s="221">
        <v>440990</v>
      </c>
    </row>
    <row r="252" spans="1:7" ht="63">
      <c r="A252" s="231" t="str">
        <f>IF(B252&gt;0,VLOOKUP(B252,КВСР!A142:B1307,2),IF(C252&gt;0,VLOOKUP(C252,КФСР!A142:B1654,2),IF(D252&gt;0,VLOOKUP(D252,КЦСР!A142:B4146,2),IF(E252&gt;0,VLOOKUP(E252,КВР!A142:B2073,2)))))</f>
        <v>Подпрограмма "Ярославские каникулы" оплата стоимости наборов продуктов питания в лагерях с дневной формой пребывания</v>
      </c>
      <c r="B252" s="239"/>
      <c r="C252" s="241"/>
      <c r="D252" s="237">
        <v>5221309</v>
      </c>
      <c r="E252" s="442"/>
      <c r="F252" s="221">
        <v>2288900</v>
      </c>
      <c r="G252" s="221">
        <f>SUM(G253:G254)</f>
        <v>2288900</v>
      </c>
    </row>
    <row r="253" spans="1:7" ht="31.5" hidden="1">
      <c r="A253" s="231" t="str">
        <f>IF(B253&gt;0,VLOOKUP(B253,КВСР!A143:B1308,2),IF(C253&gt;0,VLOOKUP(C253,КФСР!A143:B1655,2),IF(D253&gt;0,VLOOKUP(D253,КЦСР!A143:B4147,2),IF(E253&gt;0,VLOOKUP(E253,КВР!A143:B2074,2)))))</f>
        <v>Субсидии бюджетным учреждениям на иные цели</v>
      </c>
      <c r="B253" s="239"/>
      <c r="C253" s="241"/>
      <c r="D253" s="237"/>
      <c r="E253" s="240">
        <v>612</v>
      </c>
      <c r="F253" s="221">
        <v>0</v>
      </c>
      <c r="G253" s="221"/>
    </row>
    <row r="254" spans="1:7" ht="31.5">
      <c r="A254" s="231" t="str">
        <f>IF(B254&gt;0,VLOOKUP(B254,КВСР!A144:B1309,2),IF(C254&gt;0,VLOOKUP(C254,КФСР!A144:B1656,2),IF(D254&gt;0,VLOOKUP(D254,КЦСР!A144:B4148,2),IF(E254&gt;0,VLOOKUP(E254,КВР!A144:B2075,2)))))</f>
        <v>Приобретение товаров, работ, услуг в пользу граждан</v>
      </c>
      <c r="B254" s="239"/>
      <c r="C254" s="241"/>
      <c r="D254" s="237"/>
      <c r="E254" s="240">
        <v>323</v>
      </c>
      <c r="F254" s="221">
        <v>2288900</v>
      </c>
      <c r="G254" s="221">
        <v>2288900</v>
      </c>
    </row>
    <row r="255" spans="1:7" ht="63">
      <c r="A255" s="231" t="str">
        <f>IF(B255&gt;0,VLOOKUP(B255,КВСР!A145:B1310,2),IF(C255&gt;0,VLOOKUP(C255,КФСР!A145:B1657,2),IF(D255&gt;0,VLOOKUP(D255,КЦСР!A145:B4149,2),IF(E255&gt;0,VLOOKUP(E255,КВР!A145:B2076,2)))))</f>
        <v>Подпрограмма "Ярославские каникулы" победители ежегодного конкурса соц. знач. проектов сфере организации отдыха</v>
      </c>
      <c r="B255" s="239"/>
      <c r="C255" s="241"/>
      <c r="D255" s="237">
        <v>5221312</v>
      </c>
      <c r="E255" s="442"/>
      <c r="F255" s="221">
        <v>280000</v>
      </c>
      <c r="G255" s="221">
        <f>G256</f>
        <v>280000</v>
      </c>
    </row>
    <row r="256" spans="1:7" ht="31.5">
      <c r="A256" s="231" t="str">
        <f>IF(B256&gt;0,VLOOKUP(B256,КВСР!A146:B1311,2),IF(C256&gt;0,VLOOKUP(C256,КФСР!A146:B1658,2),IF(D256&gt;0,VLOOKUP(D256,КЦСР!A146:B4150,2),IF(E256&gt;0,VLOOKUP(E256,КВР!A146:B2077,2)))))</f>
        <v>Субсидии бюджетным учреждениям на иные цели</v>
      </c>
      <c r="B256" s="239"/>
      <c r="C256" s="241"/>
      <c r="D256" s="237"/>
      <c r="E256" s="240">
        <v>612</v>
      </c>
      <c r="F256" s="221">
        <v>280000</v>
      </c>
      <c r="G256" s="221">
        <v>280000</v>
      </c>
    </row>
    <row r="257" spans="1:7" ht="31.5">
      <c r="A257" s="231" t="str">
        <f>IF(B257&gt;0,VLOOKUP(B257,КВСР!A147:B1312,2),IF(C257&gt;0,VLOOKUP(C257,КФСР!A147:B1659,2),IF(D257&gt;0,VLOOKUP(D257,КЦСР!A147:B4151,2),IF(E257&gt;0,VLOOKUP(E257,КВР!A147:B2078,2)))))</f>
        <v>ОЦП"Патриотеческое воспитание граждан РФ"</v>
      </c>
      <c r="B257" s="239"/>
      <c r="C257" s="241"/>
      <c r="D257" s="237">
        <v>5223200</v>
      </c>
      <c r="E257" s="240"/>
      <c r="F257" s="221">
        <v>72300</v>
      </c>
      <c r="G257" s="221">
        <f>G258</f>
        <v>72300</v>
      </c>
    </row>
    <row r="258" spans="1:7" ht="31.5">
      <c r="A258" s="231" t="str">
        <f>IF(B258&gt;0,VLOOKUP(B258,КВСР!A148:B1313,2),IF(C258&gt;0,VLOOKUP(C258,КФСР!A148:B1660,2),IF(D258&gt;0,VLOOKUP(D258,КЦСР!A148:B4152,2),IF(E258&gt;0,VLOOKUP(E258,КВР!A148:B2079,2)))))</f>
        <v>ОЦП"Патриотеческое воспитание граждан РФ"</v>
      </c>
      <c r="B258" s="239"/>
      <c r="C258" s="241"/>
      <c r="D258" s="237">
        <v>5223202</v>
      </c>
      <c r="E258" s="442"/>
      <c r="F258" s="221">
        <v>72300</v>
      </c>
      <c r="G258" s="221">
        <f>G259</f>
        <v>72300</v>
      </c>
    </row>
    <row r="259" spans="1:7" ht="31.5" customHeight="1">
      <c r="A259" s="231" t="str">
        <f>IF(B259&gt;0,VLOOKUP(B259,КВСР!A149:B1314,2),IF(C259&gt;0,VLOOKUP(C259,КФСР!A149:B1661,2),IF(D259&gt;0,VLOOKUP(D259,КЦСР!A149:B4153,2),IF(E259&gt;0,VLOOKUP(E259,КВР!A149:B2080,2)))))</f>
        <v>Субсидии бюджетным учреждениям на иные цели</v>
      </c>
      <c r="B259" s="239"/>
      <c r="C259" s="241"/>
      <c r="D259" s="237"/>
      <c r="E259" s="240">
        <v>612</v>
      </c>
      <c r="F259" s="221">
        <v>72300</v>
      </c>
      <c r="G259" s="221">
        <v>72300</v>
      </c>
    </row>
    <row r="260" spans="1:7" ht="31.5">
      <c r="A260" s="231" t="str">
        <f>IF(B260&gt;0,VLOOKUP(B260,КВСР!A150:B1315,2),IF(C260&gt;0,VLOOKUP(C260,КФСР!A150:B1662,2),IF(D260&gt;0,VLOOKUP(D260,КЦСР!A150:B4154,2),IF(E260&gt;0,VLOOKUP(E260,КВР!A150:B2081,2)))))</f>
        <v>Другие вопросы в области образования</v>
      </c>
      <c r="B260" s="239"/>
      <c r="C260" s="241">
        <v>709</v>
      </c>
      <c r="D260" s="237"/>
      <c r="E260" s="240"/>
      <c r="F260" s="221">
        <v>38515349</v>
      </c>
      <c r="G260" s="221">
        <f>G262+G270+G274+G276+G279+G289+G293+G296+G299+G302+G306</f>
        <v>35000918</v>
      </c>
    </row>
    <row r="261" spans="1:7" ht="78.75">
      <c r="A261" s="231" t="str">
        <f>IF(B261&gt;0,VLOOKUP(B261,КВСР!A151:B1316,2),IF(C261&gt;0,VLOOKUP(C261,КФСР!A151:B1663,2),IF(D261&gt;0,VLOOKUP(D261,КЦСР!A151:B4155,2),IF(E261&gt;0,VLOOKUP(E261,КВР!A151:B2082,2)))))</f>
        <v>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v>
      </c>
      <c r="B261" s="239"/>
      <c r="C261" s="243"/>
      <c r="D261" s="237">
        <v>20000</v>
      </c>
      <c r="E261" s="240"/>
      <c r="F261" s="221">
        <v>7765648</v>
      </c>
      <c r="G261" s="221">
        <f>G262</f>
        <v>7519790</v>
      </c>
    </row>
    <row r="262" spans="1:7">
      <c r="A262" s="231" t="str">
        <f>IF(B262&gt;0,VLOOKUP(B262,КВСР!A152:B1317,2),IF(C262&gt;0,VLOOKUP(C262,КФСР!A152:B1664,2),IF(D262&gt;0,VLOOKUP(D262,КЦСР!A152:B4156,2),IF(E262&gt;0,VLOOKUP(E262,КВР!A152:B2083,2)))))</f>
        <v>Центральный аппарат</v>
      </c>
      <c r="B262" s="239"/>
      <c r="C262" s="241"/>
      <c r="D262" s="237">
        <v>20400</v>
      </c>
      <c r="E262" s="236"/>
      <c r="F262" s="221">
        <v>7765648</v>
      </c>
      <c r="G262" s="221">
        <f>SUM(G263:G267)</f>
        <v>7519790</v>
      </c>
    </row>
    <row r="263" spans="1:7" ht="23.25" customHeight="1">
      <c r="A263" s="231" t="str">
        <f>IF(B263&gt;0,VLOOKUP(B263,КВСР!A153:B1318,2),IF(C263&gt;0,VLOOKUP(C263,КФСР!A153:B1665,2),IF(D263&gt;0,VLOOKUP(D263,КЦСР!A153:B4157,2),IF(E263&gt;0,VLOOKUP(E263,КВР!A153:B2084,2)))))</f>
        <v>Фонд оплаты труда и страховые взносы</v>
      </c>
      <c r="B263" s="239"/>
      <c r="C263" s="241"/>
      <c r="D263" s="237"/>
      <c r="E263" s="236">
        <v>121</v>
      </c>
      <c r="F263" s="221">
        <v>6503256</v>
      </c>
      <c r="G263" s="221">
        <v>6372198</v>
      </c>
    </row>
    <row r="264" spans="1:7" ht="31.5">
      <c r="A264" s="231" t="str">
        <f>IF(B264&gt;0,VLOOKUP(B264,КВСР!A154:B1319,2),IF(C264&gt;0,VLOOKUP(C264,КФСР!A154:B1666,2),IF(D264&gt;0,VLOOKUP(D264,КЦСР!A154:B4158,2),IF(E264&gt;0,VLOOKUP(E264,КВР!A154:B2085,2)))))</f>
        <v>Иные выплаты персоналу, за исключением фонда оплаты труда</v>
      </c>
      <c r="B264" s="239"/>
      <c r="C264" s="241"/>
      <c r="D264" s="237"/>
      <c r="E264" s="236">
        <v>122</v>
      </c>
      <c r="F264" s="221">
        <v>5900</v>
      </c>
      <c r="G264" s="221">
        <v>2100</v>
      </c>
    </row>
    <row r="265" spans="1:7" ht="47.25">
      <c r="A265" s="231" t="str">
        <f>IF(B265&gt;0,VLOOKUP(B265,КВСР!A155:B1320,2),IF(C265&gt;0,VLOOKUP(C265,КФСР!A155:B1667,2),IF(D265&gt;0,VLOOKUP(D265,КЦСР!A155:B4159,2),IF(E265&gt;0,VLOOKUP(E265,КВР!A155:B2086,2)))))</f>
        <v>Закупка товаров, работ, услуг в сфере информационно-коммуникационных технологий</v>
      </c>
      <c r="B265" s="239"/>
      <c r="C265" s="241"/>
      <c r="D265" s="237"/>
      <c r="E265" s="236">
        <v>242</v>
      </c>
      <c r="F265" s="221">
        <v>447437</v>
      </c>
      <c r="G265" s="221">
        <v>371092</v>
      </c>
    </row>
    <row r="266" spans="1:7" ht="47.25" hidden="1">
      <c r="A266" s="231" t="str">
        <f>IF(B266&gt;0,VLOOKUP(B266,КВСР!A156:B1321,2),IF(C266&gt;0,VLOOKUP(C266,КФСР!A156:B1668,2),IF(D266&gt;0,VLOOKUP(D266,КЦСР!A156:B4160,2),IF(E266&gt;0,VLOOKUP(E266,КВР!A156:B2087,2)))))</f>
        <v xml:space="preserve">Закупка товаров, работ, услуг в целях капитального ремонта государственного имущества </v>
      </c>
      <c r="B266" s="239"/>
      <c r="C266" s="241"/>
      <c r="D266" s="237"/>
      <c r="E266" s="236">
        <v>243</v>
      </c>
      <c r="F266" s="221">
        <v>0</v>
      </c>
      <c r="G266" s="221"/>
    </row>
    <row r="267" spans="1:7" ht="31.5">
      <c r="A267" s="231" t="str">
        <f>IF(B267&gt;0,VLOOKUP(B267,КВСР!A157:B1322,2),IF(C267&gt;0,VLOOKUP(C267,КФСР!A157:B1669,2),IF(D267&gt;0,VLOOKUP(D267,КЦСР!A157:B4161,2),IF(E267&gt;0,VLOOKUP(E267,КВР!A157:B2088,2)))))</f>
        <v>Прочая закупка товаров, работ и услуг для государственных нужд</v>
      </c>
      <c r="B267" s="239"/>
      <c r="C267" s="241"/>
      <c r="D267" s="237"/>
      <c r="E267" s="236">
        <v>244</v>
      </c>
      <c r="F267" s="221">
        <v>809055</v>
      </c>
      <c r="G267" s="221">
        <v>774400</v>
      </c>
    </row>
    <row r="268" spans="1:7" ht="47.25">
      <c r="A268" s="231" t="str">
        <f>IF(B268&gt;0,VLOOKUP(B268,КВСР!A158:B1323,2),IF(C268&gt;0,VLOOKUP(C268,КФСР!A158:B1670,2),IF(D268&gt;0,VLOOKUP(D268,КЦСР!A158:B4162,2),IF(E268&gt;0,VLOOKUP(E268,КВР!A158:B2089,2)))))</f>
        <v>Реализация государственных функций, связанных с общегосударственным управлением</v>
      </c>
      <c r="B268" s="239"/>
      <c r="C268" s="241"/>
      <c r="D268" s="237">
        <v>920000</v>
      </c>
      <c r="E268" s="236"/>
      <c r="F268" s="221">
        <v>1374653</v>
      </c>
      <c r="G268" s="221">
        <f>G269</f>
        <v>417094</v>
      </c>
    </row>
    <row r="269" spans="1:7" ht="52.5" customHeight="1">
      <c r="A269" s="231" t="str">
        <f>IF(B269&gt;0,VLOOKUP(B269,КВСР!A159:B1324,2),IF(C269&gt;0,VLOOKUP(C269,КФСР!A159:B1671,2),IF(D269&gt;0,VLOOKUP(D269,КЦСР!A159:B4163,2),IF(E269&gt;0,VLOOKUP(E269,КВР!A159:B2090,2)))))</f>
        <v>Программа энергосбережения и повышения энергетической эффективности на период до 2020 года</v>
      </c>
      <c r="B269" s="239"/>
      <c r="C269" s="241"/>
      <c r="D269" s="237">
        <v>923400</v>
      </c>
      <c r="E269" s="236"/>
      <c r="F269" s="221">
        <v>1374653</v>
      </c>
      <c r="G269" s="221">
        <f>G270</f>
        <v>417094</v>
      </c>
    </row>
    <row r="270" spans="1:7" ht="118.5" customHeight="1">
      <c r="A270" s="231" t="str">
        <f>IF(B270&gt;0,VLOOKUP(B270,КВСР!A160:B1325,2),IF(C270&gt;0,VLOOKUP(C270,КФСР!A160:B1672,2),IF(D270&gt;0,VLOOKUP(D270,КЦСР!A160:B4164,2),IF(E270&gt;0,VLOOKUP(E270,КВР!A160:B2091,2)))))</f>
        <v>Проведение мероприятий по повышению энергоэффективности в муниципальных районах (городских округах) в рамках реализации областной целевой программы "Энергосбережение и повышение энергоэффективности в Ярославской области"</v>
      </c>
      <c r="B270" s="239"/>
      <c r="C270" s="241"/>
      <c r="D270" s="237">
        <v>923403</v>
      </c>
      <c r="E270" s="442"/>
      <c r="F270" s="221">
        <v>1374653</v>
      </c>
      <c r="G270" s="221">
        <f>SUM(G271:G272)</f>
        <v>417094</v>
      </c>
    </row>
    <row r="271" spans="1:7" ht="31.5">
      <c r="A271" s="231" t="str">
        <f>IF(B271&gt;0,VLOOKUP(B271,КВСР!A161:B1326,2),IF(C271&gt;0,VLOOKUP(C271,КФСР!A161:B1673,2),IF(D271&gt;0,VLOOKUP(D271,КЦСР!A161:B4165,2),IF(E271&gt;0,VLOOKUP(E271,КВР!A161:B2092,2)))))</f>
        <v>Прочая закупка товаров, работ и услуг для государственных нужд</v>
      </c>
      <c r="B271" s="239"/>
      <c r="C271" s="241"/>
      <c r="D271" s="237"/>
      <c r="E271" s="236">
        <v>244</v>
      </c>
      <c r="F271" s="221">
        <v>17837</v>
      </c>
      <c r="G271" s="221">
        <v>17837</v>
      </c>
    </row>
    <row r="272" spans="1:7" ht="31.5">
      <c r="A272" s="231" t="str">
        <f>IF(B272&gt;0,VLOOKUP(B272,КВСР!A162:B1327,2),IF(C272&gt;0,VLOOKUP(C272,КФСР!A162:B1674,2),IF(D272&gt;0,VLOOKUP(D272,КЦСР!A162:B4166,2),IF(E272&gt;0,VLOOKUP(E272,КВР!A162:B2093,2)))))</f>
        <v>Субсидии бюджетным учреждениям на иные цели</v>
      </c>
      <c r="B272" s="239"/>
      <c r="C272" s="241"/>
      <c r="D272" s="237"/>
      <c r="E272" s="236">
        <v>612</v>
      </c>
      <c r="F272" s="221">
        <v>1356816</v>
      </c>
      <c r="G272" s="221">
        <v>399257</v>
      </c>
    </row>
    <row r="273" spans="1:7" ht="15" hidden="1" customHeight="1">
      <c r="A273" s="231" t="str">
        <f>IF(B273&gt;0,VLOOKUP(B273,КВСР!A163:B1328,2),IF(C273&gt;0,VLOOKUP(C273,КФСР!A163:B1675,2),IF(D273&gt;0,VLOOKUP(D273,КЦСР!A163:B4167,2),IF(E273&gt;0,VLOOKUP(E273,КВР!A163:B2094,2)))))</f>
        <v>Мероприятия в области образования</v>
      </c>
      <c r="B273" s="239"/>
      <c r="C273" s="241"/>
      <c r="D273" s="237">
        <v>4360000</v>
      </c>
      <c r="E273" s="236"/>
      <c r="F273" s="221">
        <v>254700</v>
      </c>
      <c r="G273" s="221">
        <f>G274</f>
        <v>0</v>
      </c>
    </row>
    <row r="274" spans="1:7" ht="31.5" hidden="1">
      <c r="A274" s="231" t="str">
        <f>IF(B274&gt;0,VLOOKUP(B274,КВСР!A164:B1329,2),IF(C274&gt;0,VLOOKUP(C274,КФСР!A164:B1676,2),IF(D274&gt;0,VLOOKUP(D274,КЦСР!A164:B4168,2),IF(E274&gt;0,VLOOKUP(E274,КВР!A164:B2095,2)))))</f>
        <v>Государственная поддержка в сфере образования</v>
      </c>
      <c r="B274" s="239"/>
      <c r="C274" s="241"/>
      <c r="D274" s="237">
        <v>4360100</v>
      </c>
      <c r="E274" s="442"/>
      <c r="F274" s="221">
        <v>0</v>
      </c>
      <c r="G274" s="221">
        <f>G275</f>
        <v>0</v>
      </c>
    </row>
    <row r="275" spans="1:7" ht="47.25" hidden="1">
      <c r="A275" s="231" t="str">
        <f>IF(B275&gt;0,VLOOKUP(B275,КВСР!A165:B1330,2),IF(C275&gt;0,VLOOKUP(C275,КФСР!A165:B1677,2),IF(D275&gt;0,VLOOKUP(D275,КЦСР!A165:B4169,2),IF(E275&gt;0,VLOOKUP(E275,КВР!A165:B2096,2)))))</f>
        <v>Субсидии некоммерческим организациям (за исключением государственных учреждений)</v>
      </c>
      <c r="B275" s="239"/>
      <c r="C275" s="241"/>
      <c r="D275" s="237"/>
      <c r="E275" s="236">
        <v>630</v>
      </c>
      <c r="F275" s="221">
        <v>0</v>
      </c>
      <c r="G275" s="221"/>
    </row>
    <row r="276" spans="1:7" ht="31.5">
      <c r="A276" s="231" t="str">
        <f>IF(B276&gt;0,VLOOKUP(B276,КВСР!A166:B1331,2),IF(C276&gt;0,VLOOKUP(C276,КФСР!A166:B1678,2),IF(D276&gt;0,VLOOKUP(D276,КЦСР!A166:B4170,2),IF(E276&gt;0,VLOOKUP(E276,КВР!A166:B2097,2)))))</f>
        <v>Проведение мероприятий для детей и молодежи</v>
      </c>
      <c r="B276" s="239"/>
      <c r="C276" s="241"/>
      <c r="D276" s="237">
        <v>4360900</v>
      </c>
      <c r="E276" s="442"/>
      <c r="F276" s="221">
        <v>254700</v>
      </c>
      <c r="G276" s="221">
        <f>G277</f>
        <v>236103</v>
      </c>
    </row>
    <row r="277" spans="1:7" ht="31.5">
      <c r="A277" s="231" t="str">
        <f>IF(B277&gt;0,VLOOKUP(B277,КВСР!A167:B1332,2),IF(C277&gt;0,VLOOKUP(C277,КФСР!A167:B1679,2),IF(D277&gt;0,VLOOKUP(D277,КЦСР!A167:B4171,2),IF(E277&gt;0,VLOOKUP(E277,КВР!A167:B2098,2)))))</f>
        <v>Прочая закупка товаров, работ и услуг для государственных нужд</v>
      </c>
      <c r="B277" s="239"/>
      <c r="C277" s="241"/>
      <c r="D277" s="237"/>
      <c r="E277" s="240">
        <v>244</v>
      </c>
      <c r="F277" s="221">
        <v>254700</v>
      </c>
      <c r="G277" s="221">
        <v>236103</v>
      </c>
    </row>
    <row r="278" spans="1:7" ht="94.5" customHeight="1">
      <c r="A278" s="231" t="str">
        <f>IF(B278&gt;0,VLOOKUP(B278,КВСР!A168:B1333,2),IF(C278&gt;0,VLOOKUP(C278,КФСР!A168:B1680,2),IF(D278&gt;0,VLOOKUP(D278,КЦСР!A168:B4172,2),IF(E278&gt;0,VLOOKUP(E278,КВР!A168:B2099,2)))))</f>
        <v>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v>
      </c>
      <c r="B278" s="233"/>
      <c r="C278" s="241"/>
      <c r="D278" s="237">
        <v>4520000</v>
      </c>
      <c r="E278" s="240"/>
      <c r="F278" s="221">
        <v>25329176</v>
      </c>
      <c r="G278" s="221">
        <f>G279</f>
        <v>24708414</v>
      </c>
    </row>
    <row r="279" spans="1:7" ht="31.5">
      <c r="A279" s="231" t="str">
        <f>IF(B279&gt;0,VLOOKUP(B279,КВСР!A169:B1334,2),IF(C279&gt;0,VLOOKUP(C279,КФСР!A169:B1681,2),IF(D279&gt;0,VLOOKUP(D279,КЦСР!A169:B4173,2),IF(E279&gt;0,VLOOKUP(E279,КВР!A169:B2100,2)))))</f>
        <v>Обеспечение деятельности подведомственных учреждений</v>
      </c>
      <c r="B279" s="239"/>
      <c r="C279" s="241"/>
      <c r="D279" s="237">
        <v>4529900</v>
      </c>
      <c r="E279" s="442"/>
      <c r="F279" s="221">
        <v>25329176</v>
      </c>
      <c r="G279" s="221">
        <f>SUM(G280:G286)</f>
        <v>24708414</v>
      </c>
    </row>
    <row r="280" spans="1:7" ht="18" customHeight="1">
      <c r="A280" s="231" t="str">
        <f>IF(B280&gt;0,VLOOKUP(B280,КВСР!A170:B1335,2),IF(C280&gt;0,VLOOKUP(C280,КФСР!A170:B1682,2),IF(D280&gt;0,VLOOKUP(D280,КЦСР!A170:B4174,2),IF(E280&gt;0,VLOOKUP(E280,КВР!A170:B2101,2)))))</f>
        <v>Фонд оплаты труда и страховые взносы</v>
      </c>
      <c r="B280" s="239"/>
      <c r="C280" s="241"/>
      <c r="D280" s="237"/>
      <c r="E280" s="240">
        <v>121</v>
      </c>
      <c r="F280" s="221">
        <v>12104200</v>
      </c>
      <c r="G280" s="221">
        <v>11829334</v>
      </c>
    </row>
    <row r="281" spans="1:7" ht="47.25">
      <c r="A281" s="231" t="str">
        <f>IF(B281&gt;0,VLOOKUP(B281,КВСР!A171:B1336,2),IF(C281&gt;0,VLOOKUP(C281,КФСР!A171:B1683,2),IF(D281&gt;0,VLOOKUP(D281,КЦСР!A171:B4175,2),IF(E281&gt;0,VLOOKUP(E281,КВР!A171:B2102,2)))))</f>
        <v>Закупка товаров, работ, услуг в сфере информационно-коммуникационных технологий</v>
      </c>
      <c r="B281" s="239"/>
      <c r="C281" s="241"/>
      <c r="D281" s="237"/>
      <c r="E281" s="240">
        <v>242</v>
      </c>
      <c r="F281" s="221">
        <v>455520</v>
      </c>
      <c r="G281" s="221">
        <v>453610</v>
      </c>
    </row>
    <row r="282" spans="1:7" ht="31.5">
      <c r="A282" s="231" t="str">
        <f>IF(B282&gt;0,VLOOKUP(B282,КВСР!A172:B1337,2),IF(C282&gt;0,VLOOKUP(C282,КФСР!A172:B1684,2),IF(D282&gt;0,VLOOKUP(D282,КЦСР!A172:B4176,2),IF(E282&gt;0,VLOOKUP(E282,КВР!A172:B2103,2)))))</f>
        <v>Прочая закупка товаров, работ и услуг для государственных нужд</v>
      </c>
      <c r="B282" s="239"/>
      <c r="C282" s="241"/>
      <c r="D282" s="237"/>
      <c r="E282" s="240">
        <v>244</v>
      </c>
      <c r="F282" s="221">
        <v>1117702</v>
      </c>
      <c r="G282" s="221">
        <v>1025361</v>
      </c>
    </row>
    <row r="283" spans="1:7" ht="78.75">
      <c r="A283" s="231" t="str">
        <f>IF(B283&gt;0,VLOOKUP(B283,КВСР!A173:B1338,2),IF(C283&gt;0,VLOOKUP(C283,КФСР!A173:B1685,2),IF(D283&gt;0,VLOOKUP(D283,КЦСР!A173:B4177,2),IF(E283&gt;0,VLOOKUP(E283,КВР!A173:B2104,2)))))</f>
        <v>Субсидии бюджетным учреждениям на финансовое обеспечение государственного задания на оказание государственных услуг (выполнение работ)</v>
      </c>
      <c r="B283" s="239"/>
      <c r="C283" s="241"/>
      <c r="D283" s="237"/>
      <c r="E283" s="240">
        <v>611</v>
      </c>
      <c r="F283" s="221">
        <v>8450000</v>
      </c>
      <c r="G283" s="221">
        <v>8418897</v>
      </c>
    </row>
    <row r="284" spans="1:7" ht="31.5">
      <c r="A284" s="231" t="str">
        <f>IF(B284&gt;0,VLOOKUP(B284,КВСР!A174:B1339,2),IF(C284&gt;0,VLOOKUP(C284,КФСР!A174:B1686,2),IF(D284&gt;0,VLOOKUP(D284,КЦСР!A174:B4178,2),IF(E284&gt;0,VLOOKUP(E284,КВР!A174:B2105,2)))))</f>
        <v>Субсидии бюджетным учреждениям на иные цели</v>
      </c>
      <c r="B284" s="239"/>
      <c r="C284" s="241"/>
      <c r="D284" s="237"/>
      <c r="E284" s="240">
        <v>612</v>
      </c>
      <c r="F284" s="221">
        <v>5000</v>
      </c>
      <c r="G284" s="221">
        <v>3380</v>
      </c>
    </row>
    <row r="285" spans="1:7" ht="31.5">
      <c r="A285" s="231" t="str">
        <f>IF(B285&gt;0,VLOOKUP(B285,КВСР!A175:B1340,2),IF(C285&gt;0,VLOOKUP(C285,КФСР!A175:B1687,2),IF(D285&gt;0,VLOOKUP(D285,КЦСР!A175:B4179,2),IF(E285&gt;0,VLOOKUP(E285,КВР!A175:B2106,2)))))</f>
        <v>Уплата налога на имущество организаций и земельного налога</v>
      </c>
      <c r="B285" s="239"/>
      <c r="C285" s="241"/>
      <c r="D285" s="237"/>
      <c r="E285" s="240">
        <v>851</v>
      </c>
      <c r="F285" s="221">
        <v>3124754</v>
      </c>
      <c r="G285" s="221">
        <v>2921015</v>
      </c>
    </row>
    <row r="286" spans="1:7" ht="31.5">
      <c r="A286" s="231" t="str">
        <f>IF(B286&gt;0,VLOOKUP(B286,КВСР!A176:B1341,2),IF(C286&gt;0,VLOOKUP(C286,КФСР!A176:B1688,2),IF(D286&gt;0,VLOOKUP(D286,КЦСР!A176:B4180,2),IF(E286&gt;0,VLOOKUP(E286,КВР!A176:B2107,2)))))</f>
        <v>Уплата прочих налогов, сборов и иных обязательных платежей</v>
      </c>
      <c r="B286" s="239"/>
      <c r="C286" s="241"/>
      <c r="D286" s="237"/>
      <c r="E286" s="240">
        <v>852</v>
      </c>
      <c r="F286" s="221">
        <v>72000</v>
      </c>
      <c r="G286" s="221">
        <v>56817</v>
      </c>
    </row>
    <row r="287" spans="1:7" ht="31.5">
      <c r="A287" s="231" t="str">
        <f>IF(B287&gt;0,VLOOKUP(B287,КВСР!A177:B1342,2),IF(C287&gt;0,VLOOKUP(C287,КФСР!A177:B1689,2),IF(D287&gt;0,VLOOKUP(D287,КЦСР!A177:B4181,2),IF(E287&gt;0,VLOOKUP(E287,КВР!A177:B2108,2)))))</f>
        <v>Иные безвозмездные и безвозвратные перечисления</v>
      </c>
      <c r="B287" s="239"/>
      <c r="C287" s="241"/>
      <c r="D287" s="237">
        <v>5200000</v>
      </c>
      <c r="E287" s="240"/>
      <c r="F287" s="221">
        <v>176922</v>
      </c>
      <c r="G287" s="221">
        <f>G288</f>
        <v>176922</v>
      </c>
    </row>
    <row r="288" spans="1:7" ht="47.25">
      <c r="A288" s="231" t="str">
        <f>IF(B288&gt;0,VLOOKUP(B288,КВСР!A178:B1343,2),IF(C288&gt;0,VLOOKUP(C288,КФСР!A178:B1690,2),IF(D288&gt;0,VLOOKUP(D288,КЦСР!A178:B4182,2),IF(E288&gt;0,VLOOKUP(E288,КВР!A178:B2109,2)))))</f>
        <v>Реализация региональных программ повышения эффективности бюджетных расходов</v>
      </c>
      <c r="B288" s="239"/>
      <c r="C288" s="241"/>
      <c r="D288" s="237">
        <v>5202400</v>
      </c>
      <c r="E288" s="240"/>
      <c r="F288" s="221">
        <v>176922</v>
      </c>
      <c r="G288" s="221">
        <f>G289</f>
        <v>176922</v>
      </c>
    </row>
    <row r="289" spans="1:7" ht="47.25">
      <c r="A289" s="231" t="str">
        <f>IF(B289&gt;0,VLOOKUP(B289,КВСР!A179:B1344,2),IF(C289&gt;0,VLOOKUP(C289,КФСР!A179:B1691,2),IF(D289&gt;0,VLOOKUP(D289,КЦСР!A179:B4183,2),IF(E289&gt;0,VLOOKUP(E289,КВР!A179:B2110,2)))))</f>
        <v>Реализация муниципальной программы "Повышение эффективности бюджетных расходов"</v>
      </c>
      <c r="B289" s="239"/>
      <c r="C289" s="241"/>
      <c r="D289" s="237">
        <v>5202402</v>
      </c>
      <c r="E289" s="442"/>
      <c r="F289" s="221">
        <v>176922</v>
      </c>
      <c r="G289" s="221">
        <f>SUM(G290:G291)</f>
        <v>176922</v>
      </c>
    </row>
    <row r="290" spans="1:7" ht="19.5" customHeight="1">
      <c r="A290" s="231" t="str">
        <f>IF(B290&gt;0,VLOOKUP(B290,КВСР!A180:B1345,2),IF(C290&gt;0,VLOOKUP(C290,КФСР!A180:B1692,2),IF(D290&gt;0,VLOOKUP(D290,КЦСР!A180:B4184,2),IF(E290&gt;0,VLOOKUP(E290,КВР!A180:B2111,2)))))</f>
        <v>Фонд оплаты труда и страховые взносы</v>
      </c>
      <c r="B290" s="239"/>
      <c r="C290" s="241"/>
      <c r="D290" s="237"/>
      <c r="E290" s="240">
        <v>121</v>
      </c>
      <c r="F290" s="221">
        <v>76923</v>
      </c>
      <c r="G290" s="221">
        <v>76923</v>
      </c>
    </row>
    <row r="291" spans="1:7" ht="31.5">
      <c r="A291" s="231" t="str">
        <f>IF(B291&gt;0,VLOOKUP(B291,КВСР!A181:B1346,2),IF(C291&gt;0,VLOOKUP(C291,КФСР!A181:B1693,2),IF(D291&gt;0,VLOOKUP(D291,КЦСР!A181:B4185,2),IF(E291&gt;0,VLOOKUP(E291,КВР!A181:B2112,2)))))</f>
        <v>Прочая закупка товаров, работ и услуг для государственных нужд</v>
      </c>
      <c r="B291" s="239"/>
      <c r="C291" s="241"/>
      <c r="D291" s="237"/>
      <c r="E291" s="240">
        <v>244</v>
      </c>
      <c r="F291" s="221">
        <v>99999</v>
      </c>
      <c r="G291" s="221">
        <v>99999</v>
      </c>
    </row>
    <row r="292" spans="1:7" hidden="1">
      <c r="A292" s="231" t="str">
        <f>IF(B292&gt;0,VLOOKUP(B292,КВСР!A182:B1347,2),IF(C292&gt;0,VLOOKUP(C292,КФСР!A182:B1694,2),IF(D292&gt;0,VLOOKUP(D292,КЦСР!A182:B4186,2),IF(E292&gt;0,VLOOKUP(E292,КВР!A182:B2113,2)))))</f>
        <v>Региональные целевые программы</v>
      </c>
      <c r="B292" s="239"/>
      <c r="C292" s="241"/>
      <c r="D292" s="237">
        <v>5220000</v>
      </c>
      <c r="E292" s="240"/>
      <c r="F292" s="221">
        <v>2463950</v>
      </c>
      <c r="G292" s="221">
        <f>G293</f>
        <v>0</v>
      </c>
    </row>
    <row r="293" spans="1:7" ht="31.5" hidden="1">
      <c r="A293" s="231" t="str">
        <f>IF(B293&gt;0,VLOOKUP(B293,КВСР!A183:B1348,2),IF(C293&gt;0,VLOOKUP(C293,КФСР!A183:B1695,2),IF(D293&gt;0,VLOOKUP(D293,КЦСР!A183:B4187,2),IF(E293&gt;0,VLOOKUP(E293,КВР!A183:B2114,2)))))</f>
        <v>Программа "Обеспечение доступного дошкольного образования"</v>
      </c>
      <c r="B293" s="239"/>
      <c r="C293" s="241"/>
      <c r="D293" s="237">
        <v>5221200</v>
      </c>
      <c r="E293" s="442"/>
      <c r="F293" s="221">
        <v>0</v>
      </c>
      <c r="G293" s="221">
        <f>G294</f>
        <v>0</v>
      </c>
    </row>
    <row r="294" spans="1:7" ht="31.5" hidden="1">
      <c r="A294" s="231" t="str">
        <f>IF(B294&gt;0,VLOOKUP(B294,КВСР!A184:B1349,2),IF(C294&gt;0,VLOOKUP(C294,КФСР!A184:B1696,2),IF(D294&gt;0,VLOOKUP(D294,КЦСР!A184:B4188,2),IF(E294&gt;0,VLOOKUP(E294,КВР!A184:B2115,2)))))</f>
        <v>Субсидии бюджетным учреждениям на иные цели</v>
      </c>
      <c r="B294" s="239"/>
      <c r="C294" s="241"/>
      <c r="D294" s="237"/>
      <c r="E294" s="240">
        <v>612</v>
      </c>
      <c r="F294" s="221">
        <v>0</v>
      </c>
      <c r="G294" s="221"/>
    </row>
    <row r="295" spans="1:7" ht="63" customHeight="1">
      <c r="A295" s="231" t="str">
        <f>IF(B295&gt;0,VLOOKUP(B295,КВСР!A185:B1350,2),IF(C295&gt;0,VLOOKUP(C295,КФСР!A185:B1697,2),IF(D295&gt;0,VLOOKUP(D295,КЦСР!A185:B4189,2),IF(E295&gt;0,VLOOKUP(E295,КВР!A185:B2116,2)))))</f>
        <v>Областная целевая программа "Комплексные меры противодействия злоупотреблению наркотиками и их незаконному обороту"</v>
      </c>
      <c r="B295" s="233"/>
      <c r="C295" s="241"/>
      <c r="D295" s="235">
        <v>5222900</v>
      </c>
      <c r="E295" s="236"/>
      <c r="F295" s="221">
        <v>432300</v>
      </c>
      <c r="G295" s="221">
        <f t="shared" ref="G295:G296" si="1">G296</f>
        <v>432300</v>
      </c>
    </row>
    <row r="296" spans="1:7" ht="63.75" customHeight="1">
      <c r="A296" s="231" t="str">
        <f>IF(B296&gt;0,VLOOKUP(B296,КВСР!A186:B1351,2),IF(C296&gt;0,VLOOKUP(C296,КФСР!A186:B1698,2),IF(D296&gt;0,VLOOKUP(D296,КЦСР!A186:B4190,2),IF(E296&gt;0,VLOOKUP(E296,КВР!A186:B2117,2)))))</f>
        <v>Областная целевая программа "Комплексные меры противодействия злоупотреблению наркотиками и их незаконному обороту"</v>
      </c>
      <c r="B296" s="233"/>
      <c r="C296" s="234"/>
      <c r="D296" s="235">
        <v>5222902</v>
      </c>
      <c r="E296" s="442"/>
      <c r="F296" s="221">
        <v>432300</v>
      </c>
      <c r="G296" s="221">
        <f t="shared" si="1"/>
        <v>432300</v>
      </c>
    </row>
    <row r="297" spans="1:7" ht="31.5">
      <c r="A297" s="231" t="str">
        <f>IF(B297&gt;0,VLOOKUP(B297,КВСР!A187:B1352,2),IF(C297&gt;0,VLOOKUP(C297,КФСР!A187:B1699,2),IF(D297&gt;0,VLOOKUP(D297,КЦСР!A187:B4191,2),IF(E297&gt;0,VLOOKUP(E297,КВР!A187:B2118,2)))))</f>
        <v>Субсидии бюджетным учреждениям на иные цели</v>
      </c>
      <c r="B297" s="233"/>
      <c r="C297" s="234"/>
      <c r="D297" s="235"/>
      <c r="E297" s="236">
        <v>612</v>
      </c>
      <c r="F297" s="221">
        <v>432300</v>
      </c>
      <c r="G297" s="221">
        <v>432300</v>
      </c>
    </row>
    <row r="298" spans="1:7" ht="47.25">
      <c r="A298" s="231" t="str">
        <f>IF(B298&gt;0,VLOOKUP(B298,КВСР!A188:B1353,2),IF(C298&gt;0,VLOOKUP(C298,КФСР!A188:B1700,2),IF(D298&gt;0,VLOOKUP(D298,КЦСР!A188:B4192,2),IF(E298&gt;0,VLOOKUP(E298,КВР!A188:B2119,2)))))</f>
        <v>ОЦП "Обеспечение муниципальных районов документацией территориального планирования"</v>
      </c>
      <c r="B298" s="233"/>
      <c r="C298" s="234"/>
      <c r="D298" s="235">
        <v>5227200</v>
      </c>
      <c r="E298" s="236"/>
      <c r="F298" s="221">
        <v>2031650</v>
      </c>
      <c r="G298" s="221">
        <f t="shared" ref="G298:G299" si="2">G299</f>
        <v>391260</v>
      </c>
    </row>
    <row r="299" spans="1:7" ht="47.25">
      <c r="A299" s="231" t="str">
        <f>IF(B299&gt;0,VLOOKUP(B299,КВСР!A189:B1354,2),IF(C299&gt;0,VLOOKUP(C299,КФСР!A189:B1701,2),IF(D299&gt;0,VLOOKUP(D299,КЦСР!A189:B4193,2),IF(E299&gt;0,VLOOKUP(E299,КВР!A189:B2120,2)))))</f>
        <v>Реализацию областной целевой программы "Доступная среда" в сфере образования</v>
      </c>
      <c r="B299" s="233"/>
      <c r="C299" s="234"/>
      <c r="D299" s="235">
        <v>5227210</v>
      </c>
      <c r="E299" s="442"/>
      <c r="F299" s="221">
        <v>2031650</v>
      </c>
      <c r="G299" s="221">
        <f t="shared" si="2"/>
        <v>391260</v>
      </c>
    </row>
    <row r="300" spans="1:7" ht="31.5">
      <c r="A300" s="231" t="str">
        <f>IF(B300&gt;0,VLOOKUP(B300,КВСР!A190:B1355,2),IF(C300&gt;0,VLOOKUP(C300,КФСР!A190:B1702,2),IF(D300&gt;0,VLOOKUP(D300,КЦСР!A190:B4194,2),IF(E300&gt;0,VLOOKUP(E300,КВР!A190:B2121,2)))))</f>
        <v>Субсидии бюджетным учреждениям на иные цели</v>
      </c>
      <c r="B300" s="233"/>
      <c r="C300" s="234"/>
      <c r="D300" s="235"/>
      <c r="E300" s="236">
        <v>612</v>
      </c>
      <c r="F300" s="221">
        <v>2031650</v>
      </c>
      <c r="G300" s="221">
        <v>391260</v>
      </c>
    </row>
    <row r="301" spans="1:7" ht="31.5">
      <c r="A301" s="231" t="str">
        <f>IF(B301&gt;0,VLOOKUP(B301,КВСР!A191:B1356,2),IF(C301&gt;0,VLOOKUP(C301,КФСР!A191:B1703,2),IF(D301&gt;0,VLOOKUP(D301,КЦСР!A191:B4195,2),IF(E301&gt;0,VLOOKUP(E301,КВР!A191:B2122,2)))))</f>
        <v>Целевые программы муниципальных образований</v>
      </c>
      <c r="B301" s="233"/>
      <c r="C301" s="234"/>
      <c r="D301" s="235">
        <v>7950000</v>
      </c>
      <c r="E301" s="236"/>
      <c r="F301" s="221">
        <v>1150300</v>
      </c>
      <c r="G301" s="221">
        <f>G302</f>
        <v>1115035</v>
      </c>
    </row>
    <row r="302" spans="1:7" ht="47.25">
      <c r="A302" s="231" t="str">
        <f>IF(B302&gt;0,VLOOKUP(B302,КВСР!A192:B1357,2),IF(C302&gt;0,VLOOKUP(C302,КФСР!A192:B1704,2),IF(D302&gt;0,VLOOKUP(D302,КЦСР!A192:B4196,2),IF(E302&gt;0,VLOOKUP(E302,КВР!A192:B2123,2)))))</f>
        <v>Программа соц. защиты населения Тутаевского муниципального района на 2011-2013 годы</v>
      </c>
      <c r="B302" s="233"/>
      <c r="C302" s="234"/>
      <c r="D302" s="235">
        <v>7950100</v>
      </c>
      <c r="E302" s="442"/>
      <c r="F302" s="221">
        <v>1142000</v>
      </c>
      <c r="G302" s="221">
        <f>SUM(G303:G305)</f>
        <v>1115035</v>
      </c>
    </row>
    <row r="303" spans="1:7">
      <c r="A303" s="231" t="str">
        <f>IF(B303&gt;0,VLOOKUP(B303,КВСР!A193:B1358,2),IF(C303&gt;0,VLOOKUP(C303,КФСР!A193:B1705,2),IF(D303&gt;0,VLOOKUP(D303,КЦСР!A193:B4197,2),IF(E303&gt;0,VLOOKUP(E303,КВР!A193:B2124,2)))))</f>
        <v>Стипендии</v>
      </c>
      <c r="B303" s="233"/>
      <c r="C303" s="234"/>
      <c r="D303" s="235"/>
      <c r="E303" s="236">
        <v>340</v>
      </c>
      <c r="F303" s="221">
        <v>346500</v>
      </c>
      <c r="G303" s="221">
        <v>344000</v>
      </c>
    </row>
    <row r="304" spans="1:7">
      <c r="A304" s="231" t="str">
        <f>IF(B304&gt;0,VLOOKUP(B304,КВСР!A194:B1359,2),IF(C304&gt;0,VLOOKUP(C304,КФСР!A194:B1706,2),IF(D304&gt;0,VLOOKUP(D304,КЦСР!A194:B4198,2),IF(E304&gt;0,VLOOKUP(E304,КВР!A194:B2125,2)))))</f>
        <v>Премии и гранты</v>
      </c>
      <c r="B304" s="233"/>
      <c r="C304" s="234"/>
      <c r="D304" s="235"/>
      <c r="E304" s="236">
        <v>350</v>
      </c>
      <c r="F304" s="221">
        <v>40500</v>
      </c>
      <c r="G304" s="221">
        <v>40500</v>
      </c>
    </row>
    <row r="305" spans="1:7" ht="47.25">
      <c r="A305" s="231" t="str">
        <f>IF(B305&gt;0,VLOOKUP(B305,КВСР!A195:B1360,2),IF(C305&gt;0,VLOOKUP(C305,КФСР!A195:B1707,2),IF(D305&gt;0,VLOOKUP(D305,КЦСР!A195:B4199,2),IF(E305&gt;0,VLOOKUP(E305,КВР!A195:B2126,2)))))</f>
        <v>Субсидии некоммерческим организациям (за исключением государственных учреждений)</v>
      </c>
      <c r="B305" s="233"/>
      <c r="C305" s="234"/>
      <c r="D305" s="235"/>
      <c r="E305" s="236">
        <v>630</v>
      </c>
      <c r="F305" s="221">
        <v>755000</v>
      </c>
      <c r="G305" s="221">
        <v>730535</v>
      </c>
    </row>
    <row r="306" spans="1:7" ht="63">
      <c r="A306" s="231" t="str">
        <f>IF(B306&gt;0,VLOOKUP(B306,КВСР!A196:B1361,2),IF(C306&gt;0,VLOOKUP(C306,КФСР!A196:B1708,2),IF(D306&gt;0,VLOOKUP(D306,КЦСР!A196:B4200,2),IF(E306&gt;0,VLOOKUP(E306,КВР!A196:B2127,2)))))</f>
        <v>МЦП "Патриотическое воспитание граждан РФ, проживающих на территории ТМР ЯО, на 2011-2013 годы"</v>
      </c>
      <c r="B306" s="233"/>
      <c r="C306" s="234"/>
      <c r="D306" s="235">
        <v>7950900</v>
      </c>
      <c r="E306" s="442"/>
      <c r="F306" s="221">
        <v>8300</v>
      </c>
      <c r="G306" s="221">
        <f>G307</f>
        <v>4000</v>
      </c>
    </row>
    <row r="307" spans="1:7" ht="30.75" customHeight="1">
      <c r="A307" s="231" t="str">
        <f>IF(B307&gt;0,VLOOKUP(B307,КВСР!A197:B1362,2),IF(C307&gt;0,VLOOKUP(C307,КФСР!A197:B1709,2),IF(D307&gt;0,VLOOKUP(D307,КЦСР!A197:B4201,2),IF(E307&gt;0,VLOOKUP(E307,КВР!A197:B2128,2)))))</f>
        <v>Прочая закупка товаров, работ и услуг для государственных нужд</v>
      </c>
      <c r="B307" s="233"/>
      <c r="C307" s="234"/>
      <c r="D307" s="235"/>
      <c r="E307" s="236">
        <v>244</v>
      </c>
      <c r="F307" s="221">
        <v>8300</v>
      </c>
      <c r="G307" s="221">
        <v>4000</v>
      </c>
    </row>
    <row r="308" spans="1:7" hidden="1">
      <c r="A308" s="231" t="str">
        <f>IF(B308&gt;0,VLOOKUP(B308,КВСР!A199:B1364,2),IF(C308&gt;0,VLOOKUP(C308,КФСР!A199:B1711,2),IF(D308&gt;0,VLOOKUP(D308,КЦСР!A199:B4203,2),IF(E308&gt;0,VLOOKUP(E308,КВР!A199:B2130,2)))))</f>
        <v>Социальное обеспечение населения</v>
      </c>
      <c r="B308" s="233"/>
      <c r="C308" s="234">
        <v>1003</v>
      </c>
      <c r="D308" s="235">
        <v>5050000</v>
      </c>
      <c r="E308" s="236"/>
      <c r="F308" s="221">
        <v>0</v>
      </c>
      <c r="G308" s="221"/>
    </row>
    <row r="309" spans="1:7" ht="31.5" hidden="1">
      <c r="A309" s="231" t="str">
        <f>IF(B309&gt;0,VLOOKUP(B309,КВСР!A200:B1365,2),IF(C309&gt;0,VLOOKUP(C309,КФСР!A200:B1712,2),IF(D309&gt;0,VLOOKUP(D309,КЦСР!A200:B4204,2),IF(E309&gt;0,VLOOKUP(E309,КВР!A200:B2131,2)))))</f>
        <v>Оказание других видов социальной помощи</v>
      </c>
      <c r="B309" s="233"/>
      <c r="C309" s="234"/>
      <c r="D309" s="235">
        <v>5058600</v>
      </c>
      <c r="E309" s="442"/>
      <c r="F309" s="221">
        <v>0</v>
      </c>
      <c r="G309" s="221">
        <f t="shared" ref="G309" si="3">G310</f>
        <v>0</v>
      </c>
    </row>
    <row r="310" spans="1:7" ht="47.25" hidden="1">
      <c r="A310" s="231" t="str">
        <f>IF(B310&gt;0,VLOOKUP(B310,КВСР!A201:B1366,2),IF(C310&gt;0,VLOOKUP(C310,КФСР!A201:B1713,2),IF(D310&gt;0,VLOOKUP(D310,КЦСР!A201:B4205,2),IF(E310&gt;0,VLOOKUP(E310,КВР!A201:B2132,2)))))</f>
        <v>Меры социальной поддержки населения по публичным нормативным обязательствам</v>
      </c>
      <c r="B310" s="233"/>
      <c r="C310" s="234"/>
      <c r="D310" s="235"/>
      <c r="E310" s="236">
        <v>314</v>
      </c>
      <c r="F310" s="221">
        <v>0</v>
      </c>
      <c r="G310" s="221"/>
    </row>
    <row r="311" spans="1:7">
      <c r="A311" s="231" t="str">
        <f>IF(B311&gt;0,VLOOKUP(B311,КВСР!A202:B1367,2),IF(C311&gt;0,VLOOKUP(C311,КФСР!A202:B1714,2),IF(D311&gt;0,VLOOKUP(D311,КЦСР!A202:B4206,2),IF(E311&gt;0,VLOOKUP(E311,КВР!A202:B2133,2)))))</f>
        <v>Охрана семьи и детства</v>
      </c>
      <c r="B311" s="239"/>
      <c r="C311" s="234">
        <v>1004</v>
      </c>
      <c r="D311" s="242"/>
      <c r="E311" s="240"/>
      <c r="F311" s="221">
        <v>32024404</v>
      </c>
      <c r="G311" s="221">
        <f>G314+G318+G323+G326+G331+G336</f>
        <v>31161198</v>
      </c>
    </row>
    <row r="312" spans="1:7">
      <c r="A312" s="231" t="str">
        <f>IF(B312&gt;0,VLOOKUP(B312,КВСР!A203:B1368,2),IF(C312&gt;0,VLOOKUP(C312,КФСР!A203:B1715,2),IF(D312&gt;0,VLOOKUP(D312,КЦСР!A203:B4207,2),IF(E312&gt;0,VLOOKUP(E312,КВР!A203:B2134,2)))))</f>
        <v>Социальная помощь</v>
      </c>
      <c r="B312" s="233"/>
      <c r="C312" s="243"/>
      <c r="D312" s="235">
        <v>5050000</v>
      </c>
      <c r="E312" s="240"/>
      <c r="F312" s="221">
        <v>314103</v>
      </c>
      <c r="G312" s="221">
        <f t="shared" ref="G312:G314" si="4">G313</f>
        <v>287927</v>
      </c>
    </row>
    <row r="313" spans="1:7" ht="50.25" customHeight="1">
      <c r="A313" s="231" t="str">
        <f>IF(B313&gt;0,VLOOKUP(B313,КВСР!A204:B1369,2),IF(C313&gt;0,VLOOKUP(C313,КФСР!A204:B1716,2),IF(D313&gt;0,VLOOKUP(D313,КЦСР!A204:B4208,2),IF(E313&gt;0,VLOOKUP(E313,КВР!A204:B2135,2)))))</f>
        <v>Федеральный закон от 19 мая 1995 года № 81-ФЗ "О государственных пособиях гражданам, имеющим детей"</v>
      </c>
      <c r="B313" s="233"/>
      <c r="C313" s="234"/>
      <c r="D313" s="235">
        <v>5050500</v>
      </c>
      <c r="E313" s="240"/>
      <c r="F313" s="221">
        <v>314103</v>
      </c>
      <c r="G313" s="221">
        <f t="shared" si="4"/>
        <v>287927</v>
      </c>
    </row>
    <row r="314" spans="1:7" ht="63">
      <c r="A314" s="231" t="str">
        <f>IF(B314&gt;0,VLOOKUP(B314,КВСР!A205:B1370,2),IF(C314&gt;0,VLOOKUP(C314,КФСР!A205:B1717,2),IF(D314&gt;0,VLOOKUP(D314,КЦСР!A205:B4209,2),IF(E314&gt;0,VLOOKUP(E314,КВР!A205:B2136,2)))))</f>
        <v>Выплата единовременного пособия при всех формах устройства детей, лишенных родительского попечения, в семью</v>
      </c>
      <c r="B314" s="233"/>
      <c r="C314" s="234"/>
      <c r="D314" s="235">
        <v>5050502</v>
      </c>
      <c r="E314" s="442"/>
      <c r="F314" s="221">
        <v>314103</v>
      </c>
      <c r="G314" s="221">
        <f t="shared" si="4"/>
        <v>287927</v>
      </c>
    </row>
    <row r="315" spans="1:7" ht="39.75" customHeight="1">
      <c r="A315" s="231" t="str">
        <f>IF(B315&gt;0,VLOOKUP(B315,КВСР!A206:B1371,2),IF(C315&gt;0,VLOOKUP(C315,КФСР!A206:B1718,2),IF(D315&gt;0,VLOOKUP(D315,КЦСР!A206:B4210,2),IF(E315&gt;0,VLOOKUP(E315,КВР!A206:B2137,2)))))</f>
        <v>Пособия и компенсации по публичным нормативным обязательствам</v>
      </c>
      <c r="B315" s="233"/>
      <c r="C315" s="234"/>
      <c r="D315" s="242"/>
      <c r="E315" s="240">
        <v>313</v>
      </c>
      <c r="F315" s="221">
        <v>314103</v>
      </c>
      <c r="G315" s="221">
        <v>287927</v>
      </c>
    </row>
    <row r="316" spans="1:7" ht="34.5" customHeight="1">
      <c r="A316" s="231" t="str">
        <f>IF(B316&gt;0,VLOOKUP(B316,КВСР!A207:B1372,2),IF(C316&gt;0,VLOOKUP(C316,КФСР!A207:B1719,2),IF(D316&gt;0,VLOOKUP(D316,КЦСР!A207:B4211,2),IF(E316&gt;0,VLOOKUP(E316,КВР!A207:B2138,2)))))</f>
        <v>Реализация государственных функций в области социальной политики</v>
      </c>
      <c r="B316" s="233"/>
      <c r="C316" s="234"/>
      <c r="D316" s="235">
        <v>5140000</v>
      </c>
      <c r="E316" s="240"/>
      <c r="F316" s="221">
        <v>1285362</v>
      </c>
      <c r="G316" s="221">
        <f t="shared" ref="G316:G317" si="5">G317</f>
        <v>1208232</v>
      </c>
    </row>
    <row r="317" spans="1:7" ht="31.5">
      <c r="A317" s="231" t="str">
        <f>IF(B317&gt;0,VLOOKUP(B317,КВСР!A208:B1373,2),IF(C317&gt;0,VLOOKUP(C317,КФСР!A208:B1720,2),IF(D317&gt;0,VLOOKUP(D317,КЦСР!A208:B4212,2),IF(E317&gt;0,VLOOKUP(E317,КВР!A208:B2139,2)))))</f>
        <v>Мероприятия в области социальной политики</v>
      </c>
      <c r="B317" s="233"/>
      <c r="C317" s="234"/>
      <c r="D317" s="235">
        <v>5140100</v>
      </c>
      <c r="E317" s="240"/>
      <c r="F317" s="221">
        <v>1285362</v>
      </c>
      <c r="G317" s="221">
        <f t="shared" si="5"/>
        <v>1208232</v>
      </c>
    </row>
    <row r="318" spans="1:7" ht="20.25" customHeight="1">
      <c r="A318" s="231" t="str">
        <f>IF(B318&gt;0,VLOOKUP(B318,КВСР!A209:B1374,2),IF(C318&gt;0,VLOOKUP(C318,КФСР!A209:B1721,2),IF(D318&gt;0,VLOOKUP(D318,КЦСР!A209:B4213,2),IF(E318&gt;0,VLOOKUP(E318,КВР!A209:B2140,2)))))</f>
        <v>Господдержка опеки и попечительства</v>
      </c>
      <c r="B318" s="233"/>
      <c r="C318" s="234"/>
      <c r="D318" s="235">
        <v>5140110</v>
      </c>
      <c r="E318" s="442"/>
      <c r="F318" s="221">
        <v>1285362</v>
      </c>
      <c r="G318" s="221">
        <f>SUM(G319:G321)</f>
        <v>1208232</v>
      </c>
    </row>
    <row r="319" spans="1:7" ht="31.5">
      <c r="A319" s="231" t="str">
        <f>IF(B319&gt;0,VLOOKUP(B319,КВСР!A210:B1375,2),IF(C319&gt;0,VLOOKUP(C319,КФСР!A210:B1722,2),IF(D319&gt;0,VLOOKUP(D319,КЦСР!A210:B4214,2),IF(E319&gt;0,VLOOKUP(E319,КВР!A210:B2141,2)))))</f>
        <v>Прочая закупка товаров, работ и услуг для государственных нужд</v>
      </c>
      <c r="B319" s="233"/>
      <c r="C319" s="234"/>
      <c r="D319" s="235"/>
      <c r="E319" s="240">
        <v>244</v>
      </c>
      <c r="F319" s="221">
        <v>221443</v>
      </c>
      <c r="G319" s="221">
        <v>204175</v>
      </c>
    </row>
    <row r="320" spans="1:7" ht="35.25" customHeight="1">
      <c r="A320" s="231" t="str">
        <f>IF(B320&gt;0,VLOOKUP(B320,КВСР!A211:B1376,2),IF(C320&gt;0,VLOOKUP(C320,КФСР!A211:B1723,2),IF(D320&gt;0,VLOOKUP(D320,КЦСР!A211:B4215,2),IF(E320&gt;0,VLOOKUP(E320,КВР!A211:B2142,2)))))</f>
        <v>Пособия и компенсации по публичным нормативным обязательствам</v>
      </c>
      <c r="B320" s="233"/>
      <c r="C320" s="234"/>
      <c r="D320" s="235"/>
      <c r="E320" s="240">
        <v>313</v>
      </c>
      <c r="F320" s="221">
        <v>376919</v>
      </c>
      <c r="G320" s="221">
        <v>317057</v>
      </c>
    </row>
    <row r="321" spans="1:7" ht="31.5">
      <c r="A321" s="231" t="str">
        <f>IF(B321&gt;0,VLOOKUP(B321,КВСР!A212:B1377,2),IF(C321&gt;0,VLOOKUP(C321,КФСР!A212:B1724,2),IF(D321&gt;0,VLOOKUP(D321,КЦСР!A212:B4216,2),IF(E321&gt;0,VLOOKUP(E321,КВР!A212:B2143,2)))))</f>
        <v>Субсидии бюджетным учреждениям на иные цели</v>
      </c>
      <c r="B321" s="233"/>
      <c r="C321" s="234"/>
      <c r="D321" s="235"/>
      <c r="E321" s="240">
        <v>612</v>
      </c>
      <c r="F321" s="221">
        <v>687000</v>
      </c>
      <c r="G321" s="221">
        <v>687000</v>
      </c>
    </row>
    <row r="322" spans="1:7" ht="31.5">
      <c r="A322" s="231" t="str">
        <f>IF(B322&gt;0,VLOOKUP(B322,КВСР!A213:B1378,2),IF(C322&gt;0,VLOOKUP(C322,КФСР!A213:B1725,2),IF(D322&gt;0,VLOOKUP(D322,КЦСР!A213:B4217,2),IF(E322&gt;0,VLOOKUP(E322,КВР!A213:B2144,2)))))</f>
        <v>Иные безвозмездные и безвозвратные перечисления</v>
      </c>
      <c r="B322" s="233"/>
      <c r="C322" s="234"/>
      <c r="D322" s="243">
        <v>5200000</v>
      </c>
      <c r="E322" s="240"/>
      <c r="F322" s="244">
        <v>30194939</v>
      </c>
      <c r="G322" s="221">
        <f t="shared" ref="G322:G323" si="6">G323</f>
        <v>5650000</v>
      </c>
    </row>
    <row r="323" spans="1:7" ht="110.25">
      <c r="A323" s="231" t="str">
        <f>IF(B323&gt;0,VLOOKUP(B323,КВСР!A214:B1379,2),IF(C323&gt;0,VLOOKUP(C323,КФСР!A214:B1726,2),IF(D323&gt;0,VLOOKUP(D323,КЦСР!A214:B4218,2),IF(E323&gt;0,VLOOKUP(E323,КВР!A214:B2145,2)))))</f>
        <v>Компенсация части родительской платы за содержание ребенка в государственных и муниципальных образовательных учреждениях, реализующих основную общеобразовательную программу дошкольного образования</v>
      </c>
      <c r="B323" s="233"/>
      <c r="C323" s="234"/>
      <c r="D323" s="243">
        <v>5201000</v>
      </c>
      <c r="E323" s="442"/>
      <c r="F323" s="244">
        <v>6389000</v>
      </c>
      <c r="G323" s="221">
        <f t="shared" si="6"/>
        <v>5650000</v>
      </c>
    </row>
    <row r="324" spans="1:7" ht="33.75" customHeight="1">
      <c r="A324" s="231" t="str">
        <f>IF(B324&gt;0,VLOOKUP(B324,КВСР!A215:B1380,2),IF(C324&gt;0,VLOOKUP(C324,КФСР!A215:B1727,2),IF(D324&gt;0,VLOOKUP(D324,КЦСР!A215:B4219,2),IF(E324&gt;0,VLOOKUP(E324,КВР!A215:B2146,2)))))</f>
        <v>Пособия и компенсации по публичным нормативным обязательствам</v>
      </c>
      <c r="B324" s="239"/>
      <c r="C324" s="234"/>
      <c r="D324" s="243"/>
      <c r="E324" s="240">
        <v>313</v>
      </c>
      <c r="F324" s="221">
        <v>6389000</v>
      </c>
      <c r="G324" s="221">
        <v>5650000</v>
      </c>
    </row>
    <row r="325" spans="1:7" ht="63">
      <c r="A325" s="231" t="str">
        <f>IF(B325&gt;0,VLOOKUP(B325,КВСР!A216:B1381,2),IF(C325&gt;0,VLOOKUP(C325,КФСР!A216:B1728,2),IF(D325&gt;0,VLOOKUP(D325,КЦСР!A216:B4220,2),IF(E325&gt;0,VLOOKUP(E325,КВР!A216:B2147,2)))))</f>
        <v>Содержание ребенка в семье опекуна и приемной семье, а также вознаграждение, причитающееся приемному родителю</v>
      </c>
      <c r="B325" s="239"/>
      <c r="C325" s="234"/>
      <c r="D325" s="237">
        <v>5201300</v>
      </c>
      <c r="E325" s="240"/>
      <c r="F325" s="221">
        <v>23805939</v>
      </c>
      <c r="G325" s="221">
        <f t="shared" ref="G325" si="7">G326</f>
        <v>23785039</v>
      </c>
    </row>
    <row r="326" spans="1:7" ht="63">
      <c r="A326" s="231" t="str">
        <f>IF(B326&gt;0,VLOOKUP(B326,КВСР!A217:B1382,2),IF(C326&gt;0,VLOOKUP(C326,КФСР!A217:B1729,2),IF(D326&gt;0,VLOOKUP(D326,КЦСР!A217:B4221,2),IF(E326&gt;0,VLOOKUP(E326,КВР!A217:B2148,2)))))</f>
        <v>Содержание ребенка в семье опекуна и приемной семье, а также вознаграждение, причитающееся приемному родителю</v>
      </c>
      <c r="B326" s="239"/>
      <c r="C326" s="241"/>
      <c r="D326" s="237">
        <v>5201301</v>
      </c>
      <c r="E326" s="442"/>
      <c r="F326" s="221">
        <v>23805939</v>
      </c>
      <c r="G326" s="221">
        <f>SUM(G327:G328)</f>
        <v>23785039</v>
      </c>
    </row>
    <row r="327" spans="1:7" ht="31.5">
      <c r="A327" s="231" t="str">
        <f>IF(B327&gt;0,VLOOKUP(B327,КВСР!A218:B1383,2),IF(C327&gt;0,VLOOKUP(C327,КФСР!A218:B1730,2),IF(D327&gt;0,VLOOKUP(D327,КЦСР!A218:B4222,2),IF(E327&gt;0,VLOOKUP(E327,КВР!A218:B2149,2)))))</f>
        <v>Прочая закупка товаров, работ и услуг для государственных нужд</v>
      </c>
      <c r="B327" s="239"/>
      <c r="C327" s="241"/>
      <c r="D327" s="237"/>
      <c r="E327" s="240">
        <v>244</v>
      </c>
      <c r="F327" s="221">
        <v>6541134</v>
      </c>
      <c r="G327" s="221">
        <v>6531550</v>
      </c>
    </row>
    <row r="328" spans="1:7" ht="34.5" customHeight="1">
      <c r="A328" s="231" t="str">
        <f>IF(B328&gt;0,VLOOKUP(B328,КВСР!A219:B1384,2),IF(C328&gt;0,VLOOKUP(C328,КФСР!A219:B1731,2),IF(D328&gt;0,VLOOKUP(D328,КЦСР!A219:B4223,2),IF(E328&gt;0,VLOOKUP(E328,КВР!A219:B2150,2)))))</f>
        <v>Пособия и компенсации по публичным нормативным обязательствам</v>
      </c>
      <c r="B328" s="239"/>
      <c r="C328" s="241"/>
      <c r="D328" s="237"/>
      <c r="E328" s="240">
        <v>313</v>
      </c>
      <c r="F328" s="221">
        <v>17264805</v>
      </c>
      <c r="G328" s="221">
        <v>17253489</v>
      </c>
    </row>
    <row r="329" spans="1:7" s="21" customFormat="1">
      <c r="A329" s="231" t="str">
        <f>IF(B329&gt;0,VLOOKUP(B329,КВСР!A220:B1385,2),IF(C329&gt;0,VLOOKUP(C329,КФСР!A220:B1732,2),IF(D329&gt;0,VLOOKUP(D329,КЦСР!A220:B4224,2),IF(E329&gt;0,VLOOKUP(E329,КВР!A220:B2151,2)))))</f>
        <v>Региональные целевые программы</v>
      </c>
      <c r="B329" s="239"/>
      <c r="C329" s="241"/>
      <c r="D329" s="235">
        <v>5220000</v>
      </c>
      <c r="E329" s="236"/>
      <c r="F329" s="221">
        <v>230000</v>
      </c>
      <c r="G329" s="221">
        <f t="shared" ref="G329:G330" si="8">G330</f>
        <v>230000</v>
      </c>
    </row>
    <row r="330" spans="1:7" s="21" customFormat="1" ht="31.5">
      <c r="A330" s="231" t="str">
        <f>IF(B330&gt;0,VLOOKUP(B330,КВСР!A221:B1386,2),IF(C330&gt;0,VLOOKUP(C330,КФСР!A221:B1733,2),IF(D330&gt;0,VLOOKUP(D330,КЦСР!A221:B4225,2),IF(E330&gt;0,VLOOKUP(E330,КВР!A221:B2152,2)))))</f>
        <v>Областная комплексная целевая программа "Семья и дети Ярославии"</v>
      </c>
      <c r="B330" s="239"/>
      <c r="C330" s="241"/>
      <c r="D330" s="235">
        <v>5221300</v>
      </c>
      <c r="E330" s="236"/>
      <c r="F330" s="221">
        <v>230000</v>
      </c>
      <c r="G330" s="221">
        <f t="shared" si="8"/>
        <v>230000</v>
      </c>
    </row>
    <row r="331" spans="1:7" s="21" customFormat="1" ht="47.25">
      <c r="A331" s="231" t="str">
        <f>IF(B331&gt;0,VLOOKUP(B331,КВСР!A222:B1387,2),IF(C331&gt;0,VLOOKUP(C331,КФСР!A222:B1734,2),IF(D331&gt;0,VLOOKUP(D331,КЦСР!A222:B4226,2),IF(E331&gt;0,VLOOKUP(E331,КВР!A222:B2153,2)))))</f>
        <v>Реализация подпрограмм "Семья", "Дети-сироты", Дети-инвалиды", "Одаренные дети"</v>
      </c>
      <c r="B331" s="239"/>
      <c r="C331" s="241"/>
      <c r="D331" s="235">
        <v>5221306</v>
      </c>
      <c r="E331" s="265"/>
      <c r="F331" s="221">
        <v>230000</v>
      </c>
      <c r="G331" s="221">
        <f>SUM(G332:G334)</f>
        <v>230000</v>
      </c>
    </row>
    <row r="332" spans="1:7" s="21" customFormat="1" ht="31.5">
      <c r="A332" s="231" t="str">
        <f>IF(B332&gt;0,VLOOKUP(B332,КВСР!A223:B1388,2),IF(C332&gt;0,VLOOKUP(C332,КФСР!A223:B1735,2),IF(D332&gt;0,VLOOKUP(D332,КЦСР!A223:B4227,2),IF(E332&gt;0,VLOOKUP(E332,КВР!A223:B2154,2)))))</f>
        <v>Прочая закупка товаров, работ и услуг для государственных нужд</v>
      </c>
      <c r="B332" s="239"/>
      <c r="C332" s="241"/>
      <c r="D332" s="235"/>
      <c r="E332" s="236">
        <v>244</v>
      </c>
      <c r="F332" s="221">
        <v>66700</v>
      </c>
      <c r="G332" s="221">
        <v>66700</v>
      </c>
    </row>
    <row r="333" spans="1:7" s="21" customFormat="1" ht="31.5">
      <c r="A333" s="231" t="str">
        <f>IF(B333&gt;0,VLOOKUP(B333,КВСР!A224:B1389,2),IF(C333&gt;0,VLOOKUP(C333,КФСР!A224:B1736,2),IF(D333&gt;0,VLOOKUP(D333,КЦСР!A224:B4228,2),IF(E333&gt;0,VLOOKUP(E333,КВР!A224:B2155,2)))))</f>
        <v>Приобретение товаров, работ, услуг в пользу граждан</v>
      </c>
      <c r="B333" s="233"/>
      <c r="C333" s="241"/>
      <c r="D333" s="235"/>
      <c r="E333" s="236">
        <v>323</v>
      </c>
      <c r="F333" s="221">
        <v>34400</v>
      </c>
      <c r="G333" s="221">
        <v>34400</v>
      </c>
    </row>
    <row r="334" spans="1:7" s="21" customFormat="1" ht="30.75" customHeight="1">
      <c r="A334" s="231" t="str">
        <f>IF(B334&gt;0,VLOOKUP(B334,КВСР!A225:B1390,2),IF(C334&gt;0,VLOOKUP(C334,КФСР!A225:B1737,2),IF(D334&gt;0,VLOOKUP(D334,КЦСР!A225:B4229,2),IF(E334&gt;0,VLOOKUP(E334,КВР!A225:B2156,2)))))</f>
        <v>Субсидии бюджетным учреждениям на иные цели</v>
      </c>
      <c r="B334" s="239"/>
      <c r="C334" s="241"/>
      <c r="D334" s="235"/>
      <c r="E334" s="236">
        <v>612</v>
      </c>
      <c r="F334" s="221">
        <v>128900</v>
      </c>
      <c r="G334" s="221">
        <v>128900</v>
      </c>
    </row>
    <row r="335" spans="1:7" s="21" customFormat="1" ht="47.25" hidden="1">
      <c r="A335" s="231" t="str">
        <f>IF(B335&gt;0,VLOOKUP(B335,КВСР!A226:B1391,2),IF(C335&gt;0,VLOOKUP(C335,КФСР!A226:B1738,2),IF(D335&gt;0,VLOOKUP(D335,КЦСР!A226:B4230,2),IF(E335&gt;0,VLOOKUP(E335,КВР!A226:B2157,2)))))</f>
        <v>Областная целевая программа "Профилактика правонарушений в Ярославской области"</v>
      </c>
      <c r="B335" s="239"/>
      <c r="C335" s="241"/>
      <c r="D335" s="235">
        <v>5223500</v>
      </c>
      <c r="E335" s="236"/>
      <c r="F335" s="221">
        <v>0</v>
      </c>
      <c r="G335" s="221">
        <f t="shared" ref="G335:G336" si="9">G336</f>
        <v>0</v>
      </c>
    </row>
    <row r="336" spans="1:7" s="21" customFormat="1" ht="47.25" hidden="1">
      <c r="A336" s="231" t="str">
        <f>IF(B336&gt;0,VLOOKUP(B336,КВСР!A227:B1392,2),IF(C336&gt;0,VLOOKUP(C336,КФСР!A227:B1739,2),IF(D336&gt;0,VLOOKUP(D336,КЦСР!A227:B4231,2),IF(E336&gt;0,VLOOKUP(E336,КВР!A227:B2158,2)))))</f>
        <v>Областная целевая программа "Профилактика правонарушений в Ярославской области"</v>
      </c>
      <c r="B336" s="239"/>
      <c r="C336" s="241"/>
      <c r="D336" s="235">
        <v>5223502</v>
      </c>
      <c r="E336" s="265"/>
      <c r="F336" s="221">
        <v>0</v>
      </c>
      <c r="G336" s="221">
        <f t="shared" si="9"/>
        <v>0</v>
      </c>
    </row>
    <row r="337" spans="1:7" s="21" customFormat="1" ht="31.5" hidden="1">
      <c r="A337" s="231" t="str">
        <f>IF(B337&gt;0,VLOOKUP(B337,КВСР!A228:B1393,2),IF(C337&gt;0,VLOOKUP(C337,КФСР!A228:B1740,2),IF(D337&gt;0,VLOOKUP(D337,КЦСР!A228:B4232,2),IF(E337&gt;0,VLOOKUP(E337,КВР!A228:B2159,2)))))</f>
        <v>Прочая закупка товаров, работ и услуг для государственных нужд</v>
      </c>
      <c r="B337" s="239"/>
      <c r="C337" s="241"/>
      <c r="D337" s="235"/>
      <c r="E337" s="236">
        <v>244</v>
      </c>
      <c r="F337" s="221">
        <v>0</v>
      </c>
      <c r="G337" s="221"/>
    </row>
    <row r="338" spans="1:7" s="21" customFormat="1">
      <c r="A338" s="231" t="str">
        <f>IF(B338&gt;0,VLOOKUP(B338,КВСР!A229:B1394,2),IF(C338&gt;0,VLOOKUP(C338,КФСР!A229:B1741,2),IF(D338&gt;0,VLOOKUP(D338,КЦСР!A229:B4233,2),IF(E338&gt;0,VLOOKUP(E338,КВР!A229:B2160,2)))))</f>
        <v>Массовый спорт</v>
      </c>
      <c r="B338" s="239"/>
      <c r="C338" s="241">
        <v>1102</v>
      </c>
      <c r="D338" s="235"/>
      <c r="E338" s="236"/>
      <c r="F338" s="221">
        <v>1760000</v>
      </c>
      <c r="G338" s="221">
        <f>G340+G342+G344</f>
        <v>1760000</v>
      </c>
    </row>
    <row r="339" spans="1:7" s="21" customFormat="1" ht="31.5">
      <c r="A339" s="231" t="str">
        <f>IF(B339&gt;0,VLOOKUP(B339,КВСР!A230:B1395,2),IF(C339&gt;0,VLOOKUP(C339,КФСР!A230:B1742,2),IF(D339&gt;0,VLOOKUP(D339,КЦСР!A230:B4234,2),IF(E339&gt;0,VLOOKUP(E339,КВР!A230:B2161,2)))))</f>
        <v>Целевые программы муниципальных образований</v>
      </c>
      <c r="B339" s="239"/>
      <c r="C339" s="245"/>
      <c r="D339" s="235">
        <v>7950000</v>
      </c>
      <c r="E339" s="236"/>
      <c r="F339" s="221">
        <v>1760000</v>
      </c>
      <c r="G339" s="221">
        <f t="shared" ref="G339:G340" si="10">G340</f>
        <v>1386000</v>
      </c>
    </row>
    <row r="340" spans="1:7" s="21" customFormat="1" ht="50.25" customHeight="1">
      <c r="A340" s="231" t="str">
        <f>IF(B340&gt;0,VLOOKUP(B340,КВСР!A231:B1396,2),IF(C340&gt;0,VLOOKUP(C340,КФСР!A231:B1743,2),IF(D340&gt;0,VLOOKUP(D340,КЦСР!A231:B4235,2),IF(E340&gt;0,VLOOKUP(E340,КВР!A231:B2162,2)))))</f>
        <v>МЦП "Развитие физической культуры и спорта в Тутаевском муниципальном районе" на 2013-2015 годы</v>
      </c>
      <c r="B340" s="239"/>
      <c r="C340" s="241"/>
      <c r="D340" s="235">
        <v>7950200</v>
      </c>
      <c r="E340" s="265"/>
      <c r="F340" s="221">
        <v>1386000</v>
      </c>
      <c r="G340" s="221">
        <f t="shared" si="10"/>
        <v>1386000</v>
      </c>
    </row>
    <row r="341" spans="1:7" s="21" customFormat="1" ht="31.5">
      <c r="A341" s="231" t="str">
        <f>IF(B341&gt;0,VLOOKUP(B341,КВСР!A232:B1397,2),IF(C341&gt;0,VLOOKUP(C341,КФСР!A232:B1744,2),IF(D341&gt;0,VLOOKUP(D341,КЦСР!A232:B4236,2),IF(E341&gt;0,VLOOKUP(E341,КВР!A232:B2163,2)))))</f>
        <v>Прочая закупка товаров, работ и услуг для государственных нужд</v>
      </c>
      <c r="B341" s="239"/>
      <c r="C341" s="241"/>
      <c r="D341" s="235"/>
      <c r="E341" s="236">
        <v>244</v>
      </c>
      <c r="F341" s="221">
        <v>1386000</v>
      </c>
      <c r="G341" s="221">
        <v>1386000</v>
      </c>
    </row>
    <row r="342" spans="1:7" s="21" customFormat="1" ht="63">
      <c r="A342" s="231" t="str">
        <f>IF(B342&gt;0,VLOOKUP(B342,КВСР!A233:B1398,2),IF(C342&gt;0,VLOOKUP(C342,КФСР!A233:B1745,2),IF(D342&gt;0,VLOOKUP(D342,КЦСР!A233:B4237,2),IF(E342&gt;0,VLOOKUP(E342,КВР!A233:B2164,2)))))</f>
        <v>МЦП "Патриотическое воспитание граждан РФ, проживающих на территории ТМР ЯО, на 2011-2013 годы"</v>
      </c>
      <c r="B342" s="239"/>
      <c r="C342" s="241"/>
      <c r="D342" s="235">
        <v>7950900</v>
      </c>
      <c r="E342" s="265"/>
      <c r="F342" s="221">
        <v>24000</v>
      </c>
      <c r="G342" s="221">
        <f t="shared" ref="G342" si="11">G343</f>
        <v>24000</v>
      </c>
    </row>
    <row r="343" spans="1:7" s="21" customFormat="1" ht="31.5">
      <c r="A343" s="231" t="str">
        <f>IF(B343&gt;0,VLOOKUP(B343,КВСР!A234:B1399,2),IF(C343&gt;0,VLOOKUP(C343,КФСР!A234:B1746,2),IF(D343&gt;0,VLOOKUP(D343,КЦСР!A234:B4238,2),IF(E343&gt;0,VLOOKUP(E343,КВР!A234:B2165,2)))))</f>
        <v>Прочая закупка товаров, работ и услуг для государственных нужд</v>
      </c>
      <c r="B343" s="239"/>
      <c r="C343" s="241"/>
      <c r="D343" s="235"/>
      <c r="E343" s="236">
        <v>244</v>
      </c>
      <c r="F343" s="221">
        <v>24000</v>
      </c>
      <c r="G343" s="221">
        <v>24000</v>
      </c>
    </row>
    <row r="344" spans="1:7" s="21" customFormat="1" ht="63">
      <c r="A344" s="231" t="str">
        <f>IF(B344&gt;0,VLOOKUP(B344,КВСР!A235:B1400,2),IF(C344&gt;0,VLOOKUP(C344,КФСР!A235:B1747,2),IF(D344&gt;0,VLOOKUP(D344,КЦСР!A235:B4239,2),IF(E344&gt;0,VLOOKUP(E344,КВР!A235:B2166,2)))))</f>
        <v>МЦП "Комплексные меры противодействия злоупотребления наркотиками и их незаконному обороту на 2012 -2014 годы"</v>
      </c>
      <c r="B344" s="239"/>
      <c r="C344" s="241"/>
      <c r="D344" s="235">
        <v>7951800</v>
      </c>
      <c r="E344" s="265"/>
      <c r="F344" s="221">
        <v>350000</v>
      </c>
      <c r="G344" s="221">
        <f t="shared" ref="G344" si="12">G345</f>
        <v>350000</v>
      </c>
    </row>
    <row r="345" spans="1:7" s="21" customFormat="1" ht="31.5">
      <c r="A345" s="231" t="str">
        <f>IF(B345&gt;0,VLOOKUP(B345,КВСР!A236:B1401,2),IF(C345&gt;0,VLOOKUP(C345,КФСР!A236:B1748,2),IF(D345&gt;0,VLOOKUP(D345,КЦСР!A236:B4240,2),IF(E345&gt;0,VLOOKUP(E345,КВР!A236:B2167,2)))))</f>
        <v>Прочая закупка товаров, работ и услуг для государственных нужд</v>
      </c>
      <c r="B345" s="239"/>
      <c r="C345" s="241"/>
      <c r="D345" s="235"/>
      <c r="E345" s="236">
        <v>244</v>
      </c>
      <c r="F345" s="221">
        <v>350000</v>
      </c>
      <c r="G345" s="221">
        <v>350000</v>
      </c>
    </row>
    <row r="346" spans="1:7" s="21" customFormat="1" ht="31.5">
      <c r="A346" s="226" t="str">
        <f>IF(B346&gt;0,VLOOKUP(B346,КВСР!A186:B1351,2),IF(#REF!&gt;0,VLOOKUP(#REF!,КФСР!A186:B1698,2),IF(D346&gt;0,VLOOKUP(D346,КЦСР!A186:B4190,2),IF(#REF!&gt;0,VLOOKUP(#REF!,КВР!A186:B2117,2)))))</f>
        <v>Департамент труда и соц. развития Администрации ТМР</v>
      </c>
      <c r="B346" s="227">
        <v>954</v>
      </c>
      <c r="C346" s="241"/>
      <c r="D346" s="229"/>
      <c r="E346" s="230"/>
      <c r="F346" s="222">
        <v>254460177</v>
      </c>
      <c r="G346" s="222">
        <f>G347+G351+G355+G417+G428+G360</f>
        <v>251075787</v>
      </c>
    </row>
    <row r="347" spans="1:7" s="21" customFormat="1">
      <c r="A347" s="231" t="str">
        <f>IF(B347&gt;0,VLOOKUP(B347,КВСР!A238:B1403,2),IF(C347&gt;0,VLOOKUP(C347,КФСР!A238:B1750,2),IF(D347&gt;0,VLOOKUP(D347,КЦСР!A238:B4242,2),IF(E347&gt;0,VLOOKUP(E347,КВР!A238:B2169,2)))))</f>
        <v>Транспорт</v>
      </c>
      <c r="B347" s="232"/>
      <c r="C347" s="228">
        <v>408</v>
      </c>
      <c r="D347" s="229"/>
      <c r="E347" s="230"/>
      <c r="F347" s="221">
        <v>17000</v>
      </c>
      <c r="G347" s="221">
        <f t="shared" ref="G347:G349" si="13">G348</f>
        <v>16000</v>
      </c>
    </row>
    <row r="348" spans="1:7" s="21" customFormat="1">
      <c r="A348" s="231" t="str">
        <f>IF(B348&gt;0,VLOOKUP(B348,КВСР!A239:B1404,2),IF(C348&gt;0,VLOOKUP(C348,КФСР!A239:B1751,2),IF(D348&gt;0,VLOOKUP(D348,КЦСР!A239:B4243,2),IF(E348&gt;0,VLOOKUP(E348,КВР!A239:B2170,2)))))</f>
        <v>Социальная помощь</v>
      </c>
      <c r="B348" s="232"/>
      <c r="C348" s="245"/>
      <c r="D348" s="229">
        <v>5050000</v>
      </c>
      <c r="E348" s="230"/>
      <c r="F348" s="221">
        <v>17000</v>
      </c>
      <c r="G348" s="221">
        <f t="shared" si="13"/>
        <v>16000</v>
      </c>
    </row>
    <row r="349" spans="1:7" s="21" customFormat="1" ht="31.5">
      <c r="A349" s="231" t="str">
        <f>IF(B349&gt;0,VLOOKUP(B349,КВСР!A240:B1405,2),IF(C349&gt;0,VLOOKUP(C349,КФСР!A240:B1752,2),IF(D349&gt;0,VLOOKUP(D349,КЦСР!A240:B4244,2),IF(E349&gt;0,VLOOKUP(E349,КВР!A240:B2171,2)))))</f>
        <v>Оказание других видов социальной помощи</v>
      </c>
      <c r="B349" s="232"/>
      <c r="C349" s="228"/>
      <c r="D349" s="229">
        <v>5058600</v>
      </c>
      <c r="E349" s="265"/>
      <c r="F349" s="221">
        <v>17000</v>
      </c>
      <c r="G349" s="221">
        <f t="shared" si="13"/>
        <v>16000</v>
      </c>
    </row>
    <row r="350" spans="1:7" s="21" customFormat="1" ht="33.75" customHeight="1">
      <c r="A350" s="231" t="str">
        <f>IF(B350&gt;0,VLOOKUP(B350,КВСР!A241:B1406,2),IF(C350&gt;0,VLOOKUP(C350,КФСР!A241:B1753,2),IF(D350&gt;0,VLOOKUP(D350,КЦСР!A241:B4245,2),IF(E350&gt;0,VLOOKUP(E350,КВР!A241:B2172,2)))))</f>
        <v>Пособия и компенсации по публичным нормативным обязательствам</v>
      </c>
      <c r="B350" s="232"/>
      <c r="C350" s="228"/>
      <c r="D350" s="229"/>
      <c r="E350" s="230">
        <v>313</v>
      </c>
      <c r="F350" s="221">
        <v>17000</v>
      </c>
      <c r="G350" s="221">
        <v>16000</v>
      </c>
    </row>
    <row r="351" spans="1:7" s="21" customFormat="1">
      <c r="A351" s="231" t="str">
        <f>IF(B351&gt;0,VLOOKUP(B351,КВСР!A242:B1407,2),IF(C351&gt;0,VLOOKUP(C351,КФСР!A242:B1754,2),IF(D351&gt;0,VLOOKUP(D351,КЦСР!A242:B4246,2),IF(E351&gt;0,VLOOKUP(E351,КВР!A242:B2173,2)))))</f>
        <v>Пенсионное обеспечение</v>
      </c>
      <c r="B351" s="233"/>
      <c r="C351" s="234">
        <v>1001</v>
      </c>
      <c r="D351" s="235"/>
      <c r="E351" s="236"/>
      <c r="F351" s="221">
        <v>2256800</v>
      </c>
      <c r="G351" s="221">
        <f t="shared" ref="G351:G353" si="14">G352</f>
        <v>2256176</v>
      </c>
    </row>
    <row r="352" spans="1:7" s="21" customFormat="1" ht="31.5">
      <c r="A352" s="231" t="str">
        <f>IF(B352&gt;0,VLOOKUP(B352,КВСР!A243:B1408,2),IF(C352&gt;0,VLOOKUP(C352,КФСР!A243:B1755,2),IF(D352&gt;0,VLOOKUP(D352,КЦСР!A243:B4247,2),IF(E352&gt;0,VLOOKUP(E352,КВР!A243:B2174,2)))))</f>
        <v>Доплаты к пенсиям, дополнительное пенсионное обеспечение</v>
      </c>
      <c r="B352" s="233"/>
      <c r="C352" s="245"/>
      <c r="D352" s="237">
        <v>4910000</v>
      </c>
      <c r="E352" s="236"/>
      <c r="F352" s="221">
        <v>2256800</v>
      </c>
      <c r="G352" s="221">
        <f t="shared" si="14"/>
        <v>2256176</v>
      </c>
    </row>
    <row r="353" spans="1:7" s="21" customFormat="1" ht="49.5" customHeight="1">
      <c r="A353" s="231" t="str">
        <f>IF(B353&gt;0,VLOOKUP(B353,КВСР!A244:B1409,2),IF(C353&gt;0,VLOOKUP(C353,КФСР!A244:B1756,2),IF(D353&gt;0,VLOOKUP(D353,КЦСР!A244:B4248,2),IF(E353&gt;0,VLOOKUP(E353,КВР!A244:B2175,2)))))</f>
        <v xml:space="preserve">Доплаты к пенсиям государственных служащих субъектов Российской Федерации и муниципальных служащих </v>
      </c>
      <c r="B353" s="233"/>
      <c r="C353" s="234"/>
      <c r="D353" s="235">
        <v>4910100</v>
      </c>
      <c r="E353" s="265"/>
      <c r="F353" s="221">
        <v>2256800</v>
      </c>
      <c r="G353" s="221">
        <f t="shared" si="14"/>
        <v>2256176</v>
      </c>
    </row>
    <row r="354" spans="1:7" s="21" customFormat="1" ht="33.75" customHeight="1">
      <c r="A354" s="231" t="str">
        <f>IF(B354&gt;0,VLOOKUP(B354,КВСР!A245:B1410,2),IF(C354&gt;0,VLOOKUP(C354,КФСР!A245:B1757,2),IF(D354&gt;0,VLOOKUP(D354,КЦСР!A245:B4249,2),IF(E354&gt;0,VLOOKUP(E354,КВР!A245:B2176,2)))))</f>
        <v>Пенсии, выплачиваемые организациями сектора государственного управления</v>
      </c>
      <c r="B354" s="233"/>
      <c r="C354" s="234"/>
      <c r="D354" s="235"/>
      <c r="E354" s="236">
        <v>312</v>
      </c>
      <c r="F354" s="221">
        <v>2256800</v>
      </c>
      <c r="G354" s="221">
        <v>2256176</v>
      </c>
    </row>
    <row r="355" spans="1:7" s="21" customFormat="1">
      <c r="A355" s="231" t="str">
        <f>IF(B355&gt;0,VLOOKUP(B355,КВСР!A246:B1411,2),IF(C355&gt;0,VLOOKUP(C355,КФСР!A246:B1758,2),IF(D355&gt;0,VLOOKUP(D355,КЦСР!A246:B4250,2),IF(E355&gt;0,VLOOKUP(E355,КВР!A246:B2177,2)))))</f>
        <v>Социальное обслуживание населения</v>
      </c>
      <c r="B355" s="233"/>
      <c r="C355" s="234">
        <v>1002</v>
      </c>
      <c r="D355" s="235"/>
      <c r="E355" s="236"/>
      <c r="F355" s="221">
        <v>36883946</v>
      </c>
      <c r="G355" s="221">
        <f t="shared" ref="G355:G356" si="15">G356</f>
        <v>36883946</v>
      </c>
    </row>
    <row r="356" spans="1:7" s="21" customFormat="1" ht="31.5">
      <c r="A356" s="231" t="str">
        <f>IF(B356&gt;0,VLOOKUP(B356,КВСР!A247:B1412,2),IF(C356&gt;0,VLOOKUP(C356,КФСР!A247:B1759,2),IF(D356&gt;0,VLOOKUP(D356,КЦСР!A247:B4251,2),IF(E356&gt;0,VLOOKUP(E356,КВР!A247:B2178,2)))))</f>
        <v>Учреждения социального обслуживание  населения</v>
      </c>
      <c r="B356" s="233"/>
      <c r="C356" s="245"/>
      <c r="D356" s="235">
        <v>5080000</v>
      </c>
      <c r="E356" s="236"/>
      <c r="F356" s="221">
        <v>36883946</v>
      </c>
      <c r="G356" s="221">
        <f t="shared" si="15"/>
        <v>36883946</v>
      </c>
    </row>
    <row r="357" spans="1:7" s="21" customFormat="1" ht="31.5">
      <c r="A357" s="231" t="str">
        <f>IF(B357&gt;0,VLOOKUP(B357,КВСР!A248:B1413,2),IF(C357&gt;0,VLOOKUP(C357,КФСР!A248:B1760,2),IF(D357&gt;0,VLOOKUP(D357,КЦСР!A248:B4252,2),IF(E357&gt;0,VLOOKUP(E357,КВР!A248:B2179,2)))))</f>
        <v>Обеспечение деятельности подведомственных учреждений</v>
      </c>
      <c r="B357" s="233"/>
      <c r="C357" s="234"/>
      <c r="D357" s="235">
        <v>5089900</v>
      </c>
      <c r="E357" s="265"/>
      <c r="F357" s="221">
        <v>36883946</v>
      </c>
      <c r="G357" s="221">
        <f>SUM(G358:G359)</f>
        <v>36883946</v>
      </c>
    </row>
    <row r="358" spans="1:7" s="21" customFormat="1" ht="78.75">
      <c r="A358" s="231" t="str">
        <f>IF(B358&gt;0,VLOOKUP(B358,КВСР!A249:B1414,2),IF(C358&gt;0,VLOOKUP(C358,КФСР!A249:B1761,2),IF(D358&gt;0,VLOOKUP(D358,КЦСР!A249:B4253,2),IF(E358&gt;0,VLOOKUP(E358,КВР!A249:B2180,2)))))</f>
        <v>Субсидии бюджетным учреждениям на финансовое обеспечение государственного задания на оказание государственных услуг (выполнение работ)</v>
      </c>
      <c r="B358" s="233"/>
      <c r="C358" s="234"/>
      <c r="D358" s="235"/>
      <c r="E358" s="236">
        <v>611</v>
      </c>
      <c r="F358" s="221">
        <v>36482746</v>
      </c>
      <c r="G358" s="221">
        <v>36482746</v>
      </c>
    </row>
    <row r="359" spans="1:7" s="21" customFormat="1" ht="31.5">
      <c r="A359" s="231" t="str">
        <f>IF(B359&gt;0,VLOOKUP(B359,КВСР!A250:B1415,2),IF(C359&gt;0,VLOOKUP(C359,КФСР!A250:B1762,2),IF(D359&gt;0,VLOOKUP(D359,КЦСР!A250:B4254,2),IF(E359&gt;0,VLOOKUP(E359,КВР!A250:B2181,2)))))</f>
        <v>Субсидии бюджетным учреждениям на иные цели</v>
      </c>
      <c r="B359" s="233"/>
      <c r="C359" s="234"/>
      <c r="D359" s="235"/>
      <c r="E359" s="236">
        <v>612</v>
      </c>
      <c r="F359" s="221">
        <v>401200</v>
      </c>
      <c r="G359" s="221">
        <v>401200</v>
      </c>
    </row>
    <row r="360" spans="1:7" s="21" customFormat="1">
      <c r="A360" s="231" t="str">
        <f>IF(B360&gt;0,VLOOKUP(B360,КВСР!A251:B1416,2),IF(C360&gt;0,VLOOKUP(C360,КФСР!A251:B1763,2),IF(D360&gt;0,VLOOKUP(D360,КЦСР!A251:B4255,2),IF(E360&gt;0,VLOOKUP(E360,КВР!A251:B2182,2)))))</f>
        <v>Социальное обеспечение населения</v>
      </c>
      <c r="B360" s="233"/>
      <c r="C360" s="234">
        <v>1003</v>
      </c>
      <c r="D360" s="235"/>
      <c r="E360" s="236"/>
      <c r="F360" s="221">
        <v>197848924</v>
      </c>
      <c r="G360" s="221">
        <f>G362+G365+G368+G371+G374+G376+G378+G381+G384+G386+G388+G390+G392+G397+G400+G405+G408+G412+G415</f>
        <v>194785625</v>
      </c>
    </row>
    <row r="361" spans="1:7" s="21" customFormat="1">
      <c r="A361" s="231" t="str">
        <f>IF(B361&gt;0,VLOOKUP(B361,КВСР!A252:B1417,2),IF(C361&gt;0,VLOOKUP(C361,КФСР!A252:B1764,2),IF(D361&gt;0,VLOOKUP(D361,КЦСР!A252:B4256,2),IF(E361&gt;0,VLOOKUP(E361,КВР!A252:B2183,2)))))</f>
        <v>Резервные фонды</v>
      </c>
      <c r="B361" s="233"/>
      <c r="C361" s="245"/>
      <c r="D361" s="235">
        <v>700000</v>
      </c>
      <c r="E361" s="236"/>
      <c r="F361" s="221">
        <v>145771</v>
      </c>
      <c r="G361" s="221">
        <f t="shared" ref="G361:G362" si="16">G362</f>
        <v>124348</v>
      </c>
    </row>
    <row r="362" spans="1:7" s="21" customFormat="1" ht="47.25">
      <c r="A362" s="231" t="str">
        <f>IF(B362&gt;0,VLOOKUP(B362,КВСР!A253:B1418,2),IF(C362&gt;0,VLOOKUP(C362,КФСР!A253:B1765,2),IF(D362&gt;0,VLOOKUP(D362,КЦСР!A253:B4257,2),IF(E362&gt;0,VLOOKUP(E362,КВР!A253:B2184,2)))))</f>
        <v>Резервный фонд исполнительных органов государственной власти субъектов Российской Федерации</v>
      </c>
      <c r="B362" s="233"/>
      <c r="C362" s="234"/>
      <c r="D362" s="235">
        <v>700400</v>
      </c>
      <c r="E362" s="265"/>
      <c r="F362" s="221">
        <v>145771</v>
      </c>
      <c r="G362" s="221">
        <f t="shared" si="16"/>
        <v>124348</v>
      </c>
    </row>
    <row r="363" spans="1:7" s="21" customFormat="1" ht="51" customHeight="1">
      <c r="A363" s="231" t="str">
        <f>IF(B363&gt;0,VLOOKUP(B363,КВСР!A254:B1419,2),IF(C363&gt;0,VLOOKUP(C363,КФСР!A254:B1766,2),IF(D363&gt;0,VLOOKUP(D363,КЦСР!A254:B4258,2),IF(E363&gt;0,VLOOKUP(E363,КВР!A254:B2185,2)))))</f>
        <v>Пособия и компенсации гражданам и иные социальные выплаты, кроме публичных нормативных обязательств</v>
      </c>
      <c r="B363" s="233"/>
      <c r="C363" s="234"/>
      <c r="D363" s="235"/>
      <c r="E363" s="236">
        <v>321</v>
      </c>
      <c r="F363" s="221">
        <v>145771</v>
      </c>
      <c r="G363" s="221">
        <v>124348</v>
      </c>
    </row>
    <row r="364" spans="1:7" s="21" customFormat="1">
      <c r="A364" s="231" t="str">
        <f>IF(B364&gt;0,VLOOKUP(B364,КВСР!A255:B1420,2),IF(C364&gt;0,VLOOKUP(C364,КФСР!A255:B1767,2),IF(D364&gt;0,VLOOKUP(D364,КЦСР!A255:B4259,2),IF(E364&gt;0,VLOOKUP(E364,КВР!A255:B2186,2)))))</f>
        <v>Социальная помощь</v>
      </c>
      <c r="B364" s="233"/>
      <c r="C364" s="234"/>
      <c r="D364" s="235">
        <v>5050000</v>
      </c>
      <c r="E364" s="236"/>
      <c r="F364" s="221">
        <v>192732806</v>
      </c>
      <c r="G364" s="221">
        <f>G367+G370+G373+G376+G378+G380+G392</f>
        <v>131033739</v>
      </c>
    </row>
    <row r="365" spans="1:7" s="21" customFormat="1" ht="105" hidden="1" customHeight="1">
      <c r="A365" s="231" t="str">
        <f>IF(B365&gt;0,VLOOKUP(B365,КВСР!A256:B1421,2),IF(C365&gt;0,VLOOKUP(C365,КФСР!A256:B1768,2),IF(D365&gt;0,VLOOKUP(D365,КЦСР!A256:B4260,2),IF(E365&gt;0,VLOOKUP(E365,КВР!A256:B2187,2)))))</f>
        <v>Единовременное пособие беременной жене военнослужащего, проходящего военную службу по призыву, а также ежемесячное пособие на ребенка военнослужащего, проходящего военную службу по призыву</v>
      </c>
      <c r="B365" s="233"/>
      <c r="C365" s="234"/>
      <c r="D365" s="235">
        <v>5051900</v>
      </c>
      <c r="E365" s="265"/>
      <c r="F365" s="221">
        <v>0</v>
      </c>
      <c r="G365" s="221">
        <f t="shared" ref="G365" si="17">G366</f>
        <v>0</v>
      </c>
    </row>
    <row r="366" spans="1:7" s="21" customFormat="1" ht="34.5" hidden="1" customHeight="1">
      <c r="A366" s="231" t="str">
        <f>IF(B366&gt;0,VLOOKUP(B366,КВСР!A257:B1422,2),IF(C366&gt;0,VLOOKUP(C366,КФСР!A257:B1769,2),IF(D366&gt;0,VLOOKUP(D366,КЦСР!A257:B4261,2),IF(E366&gt;0,VLOOKUP(E366,КВР!A257:B2188,2)))))</f>
        <v>Пособия и компенсации по публичным нормативным обязательствам</v>
      </c>
      <c r="B366" s="233"/>
      <c r="C366" s="234"/>
      <c r="D366" s="235"/>
      <c r="E366" s="236">
        <v>313</v>
      </c>
      <c r="F366" s="221">
        <v>0</v>
      </c>
      <c r="G366" s="221"/>
    </row>
    <row r="367" spans="1:7" s="21" customFormat="1" ht="47.25">
      <c r="A367" s="231" t="str">
        <f>IF(B367&gt;0,VLOOKUP(B367,КВСР!A258:B1423,2),IF(C367&gt;0,VLOOKUP(C367,КФСР!A258:B1770,2),IF(D367&gt;0,VLOOKUP(D367,КЦСР!A258:B4262,2),IF(E367&gt;0,VLOOKUP(E367,КВР!A258:B2189,2)))))</f>
        <v>Федеральный закон от 12 января 1996 года № 8-ФЗ "О погребении и похоронном деле"</v>
      </c>
      <c r="B367" s="233"/>
      <c r="C367" s="234"/>
      <c r="D367" s="235">
        <v>5052200</v>
      </c>
      <c r="E367" s="236"/>
      <c r="F367" s="221">
        <v>2211000</v>
      </c>
      <c r="G367" s="221">
        <f t="shared" ref="G367" si="18">G368</f>
        <v>2183316</v>
      </c>
    </row>
    <row r="368" spans="1:7" s="21" customFormat="1" ht="47.25">
      <c r="A368" s="231" t="str">
        <f>IF(B368&gt;0,VLOOKUP(B368,КВСР!A259:B1424,2),IF(C368&gt;0,VLOOKUP(C368,КФСР!A259:B1771,2),IF(D368&gt;0,VLOOKUP(D368,КЦСР!A259:B4263,2),IF(E368&gt;0,VLOOKUP(E368,КВР!A259:B2190,2)))))</f>
        <v>Возмещение федеральными органами исполнительной власти расходов на погребение</v>
      </c>
      <c r="B368" s="233"/>
      <c r="C368" s="234"/>
      <c r="D368" s="235">
        <v>5052205</v>
      </c>
      <c r="E368" s="265"/>
      <c r="F368" s="221">
        <v>2211000</v>
      </c>
      <c r="G368" s="221">
        <f>G369</f>
        <v>2183316</v>
      </c>
    </row>
    <row r="369" spans="1:7" s="21" customFormat="1" ht="32.25" customHeight="1">
      <c r="A369" s="231" t="str">
        <f>IF(B369&gt;0,VLOOKUP(B369,КВСР!A260:B1425,2),IF(C369&gt;0,VLOOKUP(C369,КФСР!A260:B1772,2),IF(D369&gt;0,VLOOKUP(D369,КЦСР!A260:B4264,2),IF(E369&gt;0,VLOOKUP(E369,КВР!A260:B2191,2)))))</f>
        <v>Пособия и компенсации по публичным нормативным обязательствам</v>
      </c>
      <c r="B369" s="233"/>
      <c r="C369" s="234"/>
      <c r="D369" s="235"/>
      <c r="E369" s="236">
        <v>313</v>
      </c>
      <c r="F369" s="221">
        <v>2211000</v>
      </c>
      <c r="G369" s="221">
        <v>2183316</v>
      </c>
    </row>
    <row r="370" spans="1:7" s="21" customFormat="1" ht="47.25">
      <c r="A370" s="231" t="str">
        <f>IF(B370&gt;0,VLOOKUP(B370,КВСР!A261:B1426,2),IF(C370&gt;0,VLOOKUP(C370,КФСР!A261:B1773,2),IF(D370&gt;0,VLOOKUP(D370,КЦСР!A261:B4265,2),IF(E370&gt;0,VLOOKUP(E370,КВР!A261:B2192,2)))))</f>
        <v>Закон Российской Федерации от 9 июня 1993 года № 5142-I "О донорстве крови и ее компонентов"</v>
      </c>
      <c r="B370" s="233"/>
      <c r="C370" s="234"/>
      <c r="D370" s="235">
        <v>5052900</v>
      </c>
      <c r="E370" s="236"/>
      <c r="F370" s="221">
        <v>3861219</v>
      </c>
      <c r="G370" s="221">
        <f t="shared" ref="G370:G371" si="19">G371</f>
        <v>3861077</v>
      </c>
    </row>
    <row r="371" spans="1:7" s="21" customFormat="1" ht="63">
      <c r="A371" s="231" t="str">
        <f>IF(B371&gt;0,VLOOKUP(B371,КВСР!A262:B1427,2),IF(C371&gt;0,VLOOKUP(C371,КФСР!A262:B1774,2),IF(D371&gt;0,VLOOKUP(D371,КЦСР!A262:B4266,2),IF(E371&gt;0,VLOOKUP(E371,КВР!A262:B2193,2)))))</f>
        <v>Обеспечение мер социальной поддержки для лиц, награжденных знаком "Почетный донор СССР", "Почетный донор России"</v>
      </c>
      <c r="B371" s="233"/>
      <c r="C371" s="234"/>
      <c r="D371" s="235">
        <v>5052901</v>
      </c>
      <c r="E371" s="265"/>
      <c r="F371" s="221">
        <v>3861219</v>
      </c>
      <c r="G371" s="221">
        <f t="shared" si="19"/>
        <v>3861077</v>
      </c>
    </row>
    <row r="372" spans="1:7" s="21" customFormat="1" ht="33.75" customHeight="1">
      <c r="A372" s="231" t="str">
        <f>IF(B372&gt;0,VLOOKUP(B372,КВСР!A263:B1428,2),IF(C372&gt;0,VLOOKUP(C372,КФСР!A263:B1775,2),IF(D372&gt;0,VLOOKUP(D372,КЦСР!A263:B4267,2),IF(E372&gt;0,VLOOKUP(E372,КВР!A263:B2194,2)))))</f>
        <v>Пособия и компенсации по публичным нормативным обязательствам</v>
      </c>
      <c r="B372" s="233"/>
      <c r="C372" s="234"/>
      <c r="D372" s="235"/>
      <c r="E372" s="236">
        <v>313</v>
      </c>
      <c r="F372" s="221">
        <v>3861219</v>
      </c>
      <c r="G372" s="221">
        <v>3861077</v>
      </c>
    </row>
    <row r="373" spans="1:7" s="21" customFormat="1" ht="63">
      <c r="A373" s="231" t="str">
        <f>IF(B373&gt;0,VLOOKUP(B373,КВСР!A264:B1429,2),IF(C373&gt;0,VLOOKUP(C373,КФСР!A264:B1776,2),IF(D373&gt;0,VLOOKUP(D373,КЦСР!A264:B4268,2),IF(E373&gt;0,VLOOKUP(E373,КВР!A264:B2195,2)))))</f>
        <v>Федеральный закон от 17 сентября 1998 года № 157-ФЗ "Об иммунопрофилактике инфекционных болезней"</v>
      </c>
      <c r="B373" s="233"/>
      <c r="C373" s="234"/>
      <c r="D373" s="235">
        <v>5054400</v>
      </c>
      <c r="E373" s="264"/>
      <c r="F373" s="221">
        <v>12500</v>
      </c>
      <c r="G373" s="221">
        <f t="shared" ref="G373:G374" si="20">G374</f>
        <v>12178</v>
      </c>
    </row>
    <row r="374" spans="1:7" s="21" customFormat="1" ht="78.75">
      <c r="A374" s="231" t="str">
        <f>IF(B374&gt;0,VLOOKUP(B374,КВСР!A265:B1430,2),IF(C374&gt;0,VLOOKUP(C374,КФСР!A265:B1777,2),IF(D374&gt;0,VLOOKUP(D374,КЦСР!A265:B4269,2),IF(E374&gt;0,VLOOKUP(E374,КВР!A265:B2196,2)))))</f>
        <v>Государственные единовременные пособия и ежемесячные денежные компенсации гражданам при возникновении поствакцинальных осложнений</v>
      </c>
      <c r="B374" s="233"/>
      <c r="C374" s="234"/>
      <c r="D374" s="235">
        <v>5054401</v>
      </c>
      <c r="E374" s="264"/>
      <c r="F374" s="221">
        <v>12500</v>
      </c>
      <c r="G374" s="221">
        <f t="shared" si="20"/>
        <v>12178</v>
      </c>
    </row>
    <row r="375" spans="1:7" s="21" customFormat="1" ht="47.25">
      <c r="A375" s="231" t="str">
        <f>IF(B375&gt;0,VLOOKUP(B375,КВСР!A266:B1431,2),IF(C375&gt;0,VLOOKUP(C375,КФСР!A266:B1778,2),IF(D375&gt;0,VLOOKUP(D375,КЦСР!A266:B4270,2),IF(E375&gt;0,VLOOKUP(E375,КВР!A266:B2197,2)))))</f>
        <v>Пенсии, выплачиваемые организациями сектора государственного управления</v>
      </c>
      <c r="B375" s="233"/>
      <c r="C375" s="234"/>
      <c r="D375" s="235"/>
      <c r="E375" s="264">
        <v>312</v>
      </c>
      <c r="F375" s="221">
        <v>12500</v>
      </c>
      <c r="G375" s="221">
        <v>12178</v>
      </c>
    </row>
    <row r="376" spans="1:7" s="21" customFormat="1" ht="31.5">
      <c r="A376" s="231" t="str">
        <f>IF(B376&gt;0,VLOOKUP(B376,КВСР!A264:B1429,2),IF(C376&gt;0,VLOOKUP(C376,КФСР!A264:B1776,2),IF(D376&gt;0,VLOOKUP(D376,КЦСР!A264:B4268,2),IF(E376&gt;0,VLOOKUP(E376,КВР!A264:B2195,2)))))</f>
        <v>Оплата жилищно-коммунальных услуг отдельным категориям граждан</v>
      </c>
      <c r="B376" s="233"/>
      <c r="C376" s="234"/>
      <c r="D376" s="235">
        <v>5054600</v>
      </c>
      <c r="E376" s="264"/>
      <c r="F376" s="221">
        <v>24277000</v>
      </c>
      <c r="G376" s="221">
        <f t="shared" ref="G376" si="21">G377</f>
        <v>23377200</v>
      </c>
    </row>
    <row r="377" spans="1:7" s="21" customFormat="1" ht="35.25" customHeight="1">
      <c r="A377" s="231" t="str">
        <f>IF(B377&gt;0,VLOOKUP(B377,КВСР!A265:B1430,2),IF(C377&gt;0,VLOOKUP(C377,КФСР!A265:B1777,2),IF(D377&gt;0,VLOOKUP(D377,КЦСР!A265:B4269,2),IF(E377&gt;0,VLOOKUP(E377,КВР!A265:B2196,2)))))</f>
        <v>Пособия и компенсации по публичным нормативным обязательствам</v>
      </c>
      <c r="B377" s="233"/>
      <c r="C377" s="234"/>
      <c r="D377" s="235"/>
      <c r="E377" s="236">
        <v>313</v>
      </c>
      <c r="F377" s="221">
        <v>24277000</v>
      </c>
      <c r="G377" s="221">
        <v>23377200</v>
      </c>
    </row>
    <row r="378" spans="1:7" s="21" customFormat="1" ht="47.25">
      <c r="A378" s="231" t="str">
        <f>IF(B378&gt;0,VLOOKUP(B378,КВСР!A266:B1431,2),IF(C378&gt;0,VLOOKUP(C378,КФСР!A266:B1778,2),IF(D378&gt;0,VLOOKUP(D378,КЦСР!A266:B4270,2),IF(E378&gt;0,VLOOKUP(E378,КВР!A266:B2197,2)))))</f>
        <v>Предоставление гражданам субсидий на оплату жилого помещения и коммунальных услуг</v>
      </c>
      <c r="B378" s="233"/>
      <c r="C378" s="234"/>
      <c r="D378" s="235">
        <v>5054800</v>
      </c>
      <c r="E378" s="265"/>
      <c r="F378" s="221">
        <v>23986000</v>
      </c>
      <c r="G378" s="221">
        <f t="shared" ref="G378" si="22">G379</f>
        <v>22075357</v>
      </c>
    </row>
    <row r="379" spans="1:7" s="21" customFormat="1" ht="47.25">
      <c r="A379" s="231" t="str">
        <f>IF(B379&gt;0,VLOOKUP(B379,КВСР!A267:B1432,2),IF(C379&gt;0,VLOOKUP(C379,КФСР!A267:B1779,2),IF(D379&gt;0,VLOOKUP(D379,КЦСР!A267:B4271,2),IF(E379&gt;0,VLOOKUP(E379,КВР!A267:B2198,2)))))</f>
        <v>Меры социальной поддержки населения по публичным нормативным обязательствам</v>
      </c>
      <c r="B379" s="233"/>
      <c r="C379" s="234"/>
      <c r="D379" s="235"/>
      <c r="E379" s="236">
        <v>314</v>
      </c>
      <c r="F379" s="221">
        <v>23986000</v>
      </c>
      <c r="G379" s="221">
        <v>22075357</v>
      </c>
    </row>
    <row r="380" spans="1:7" s="21" customFormat="1" ht="34.5" customHeight="1">
      <c r="A380" s="231" t="str">
        <f>IF(B380&gt;0,VLOOKUP(B380,КВСР!A268:B1433,2),IF(C380&gt;0,VLOOKUP(C380,КФСР!A268:B1780,2),IF(D380&gt;0,VLOOKUP(D380,КЦСР!A268:B4272,2),IF(E380&gt;0,VLOOKUP(E380,КВР!A268:B2199,2)))))</f>
        <v>Реализация мер социальной поддержки отдельных категорий граждан</v>
      </c>
      <c r="B380" s="233"/>
      <c r="C380" s="234"/>
      <c r="D380" s="235">
        <v>5055500</v>
      </c>
      <c r="E380" s="236"/>
      <c r="F380" s="221">
        <v>88581239</v>
      </c>
      <c r="G380" s="221">
        <f t="shared" ref="G380:G381" si="23">G381</f>
        <v>29710000</v>
      </c>
    </row>
    <row r="381" spans="1:7" s="21" customFormat="1">
      <c r="A381" s="231" t="str">
        <f>IF(B381&gt;0,VLOOKUP(B381,КВСР!A269:B1434,2),IF(C381&gt;0,VLOOKUP(C381,КФСР!A269:B1781,2),IF(D381&gt;0,VLOOKUP(D381,КЦСР!A269:B4273,2),IF(E381&gt;0,VLOOKUP(E381,КВР!A269:B2200,2)))))</f>
        <v>Ежемесячное пособие на ребенка</v>
      </c>
      <c r="B381" s="233"/>
      <c r="C381" s="234"/>
      <c r="D381" s="235">
        <v>5055510</v>
      </c>
      <c r="E381" s="265"/>
      <c r="F381" s="221">
        <v>29710000</v>
      </c>
      <c r="G381" s="221">
        <f t="shared" si="23"/>
        <v>29710000</v>
      </c>
    </row>
    <row r="382" spans="1:7" s="21" customFormat="1" ht="35.25" customHeight="1">
      <c r="A382" s="231" t="str">
        <f>IF(B382&gt;0,VLOOKUP(B382,КВСР!A270:B1435,2),IF(C382&gt;0,VLOOKUP(C382,КФСР!A270:B1782,2),IF(D382&gt;0,VLOOKUP(D382,КЦСР!A270:B4274,2),IF(E382&gt;0,VLOOKUP(E382,КВР!A270:B2201,2)))))</f>
        <v>Пособия и компенсации по публичным нормативным обязательствам</v>
      </c>
      <c r="B382" s="233"/>
      <c r="C382" s="234"/>
      <c r="D382" s="235"/>
      <c r="E382" s="236">
        <v>313</v>
      </c>
      <c r="F382" s="221">
        <v>29710000</v>
      </c>
      <c r="G382" s="221">
        <v>29710000</v>
      </c>
    </row>
    <row r="383" spans="1:7" s="21" customFormat="1" ht="47.25">
      <c r="A383" s="231" t="str">
        <f>IF(B383&gt;0,VLOOKUP(B383,КВСР!A271:B1436,2),IF(C383&gt;0,VLOOKUP(C383,КФСР!A271:B1783,2),IF(D383&gt;0,VLOOKUP(D383,КЦСР!A271:B4275,2),IF(E383&gt;0,VLOOKUP(E383,КВР!A271:B2202,2)))))</f>
        <v>Обеспечение мер социальной поддержки ветеранов труда и тружеников тыла</v>
      </c>
      <c r="B383" s="233"/>
      <c r="C383" s="234"/>
      <c r="D383" s="235">
        <v>5055520</v>
      </c>
      <c r="E383" s="236"/>
      <c r="F383" s="221">
        <v>57672024</v>
      </c>
      <c r="G383" s="221">
        <f t="shared" ref="G383:G384" si="24">G384</f>
        <v>53682951</v>
      </c>
    </row>
    <row r="384" spans="1:7" s="21" customFormat="1" ht="31.5">
      <c r="A384" s="231" t="str">
        <f>IF(B384&gt;0,VLOOKUP(B384,КВСР!A272:B1437,2),IF(C384&gt;0,VLOOKUP(C384,КФСР!A272:B1784,2),IF(D384&gt;0,VLOOKUP(D384,КЦСР!A272:B4276,2),IF(E384&gt;0,VLOOKUP(E384,КВР!A272:B2203,2)))))</f>
        <v>Обеспечение мер социальной поддержки ветеранов труда</v>
      </c>
      <c r="B384" s="233"/>
      <c r="C384" s="234"/>
      <c r="D384" s="235">
        <v>5055521</v>
      </c>
      <c r="E384" s="265"/>
      <c r="F384" s="221">
        <v>53826024</v>
      </c>
      <c r="G384" s="221">
        <f t="shared" si="24"/>
        <v>53682951</v>
      </c>
    </row>
    <row r="385" spans="1:7" s="21" customFormat="1" ht="34.5" customHeight="1">
      <c r="A385" s="231" t="str">
        <f>IF(B385&gt;0,VLOOKUP(B385,КВСР!A273:B1438,2),IF(C385&gt;0,VLOOKUP(C385,КФСР!A273:B1785,2),IF(D385&gt;0,VLOOKUP(D385,КЦСР!A273:B4277,2),IF(E385&gt;0,VLOOKUP(E385,КВР!A273:B2204,2)))))</f>
        <v>Пособия и компенсации по публичным нормативным обязательствам</v>
      </c>
      <c r="B385" s="233"/>
      <c r="C385" s="234"/>
      <c r="D385" s="235"/>
      <c r="E385" s="236">
        <v>313</v>
      </c>
      <c r="F385" s="221">
        <v>53826024</v>
      </c>
      <c r="G385" s="221">
        <v>53682951</v>
      </c>
    </row>
    <row r="386" spans="1:7" s="21" customFormat="1" ht="31.5">
      <c r="A386" s="231" t="str">
        <f>IF(B386&gt;0,VLOOKUP(B386,КВСР!A274:B1439,2),IF(C386&gt;0,VLOOKUP(C386,КФСР!A274:B1786,2),IF(D386&gt;0,VLOOKUP(D386,КЦСР!A274:B4278,2),IF(E386&gt;0,VLOOKUP(E386,КВР!A274:B2205,2)))))</f>
        <v>Обеспечение мер социальной поддержки тружеников тыла</v>
      </c>
      <c r="B386" s="233"/>
      <c r="C386" s="234"/>
      <c r="D386" s="235">
        <v>5055522</v>
      </c>
      <c r="E386" s="265"/>
      <c r="F386" s="221">
        <v>3846000</v>
      </c>
      <c r="G386" s="221">
        <f t="shared" ref="G386" si="25">G387</f>
        <v>3787873</v>
      </c>
    </row>
    <row r="387" spans="1:7" s="21" customFormat="1" ht="38.25" customHeight="1">
      <c r="A387" s="231" t="str">
        <f>IF(B387&gt;0,VLOOKUP(B387,КВСР!A275:B1440,2),IF(C387&gt;0,VLOOKUP(C387,КФСР!A275:B1787,2),IF(D387&gt;0,VLOOKUP(D387,КЦСР!A275:B4279,2),IF(E387&gt;0,VLOOKUP(E387,КВР!A275:B2206,2)))))</f>
        <v>Пособия и компенсации по публичным нормативным обязательствам</v>
      </c>
      <c r="B387" s="233"/>
      <c r="C387" s="234"/>
      <c r="D387" s="235"/>
      <c r="E387" s="236">
        <v>313</v>
      </c>
      <c r="F387" s="221">
        <v>3846000</v>
      </c>
      <c r="G387" s="221">
        <v>3787873</v>
      </c>
    </row>
    <row r="388" spans="1:7" s="21" customFormat="1" ht="63" hidden="1">
      <c r="A388" s="231" t="str">
        <f>IF(B388&gt;0,VLOOKUP(B388,КВСР!A276:B1441,2),IF(C388&gt;0,VLOOKUP(C388,КФСР!A276:B1788,2),IF(D388&gt;0,VLOOKUP(D388,КЦСР!A276:B4280,2),IF(E388&gt;0,VLOOKUP(E388,КВР!A276:B2207,2)))))</f>
        <v>Обеспечение мер социальной поддержки реабилитированных лиц и лиц, признанных пострадавшими от политических репрессий</v>
      </c>
      <c r="B388" s="233"/>
      <c r="C388" s="234"/>
      <c r="D388" s="235">
        <v>5055530</v>
      </c>
      <c r="E388" s="265"/>
      <c r="F388" s="221">
        <v>0</v>
      </c>
      <c r="G388" s="221">
        <f t="shared" ref="G388" si="26">G389</f>
        <v>0</v>
      </c>
    </row>
    <row r="389" spans="1:7" s="21" customFormat="1" hidden="1">
      <c r="A389" s="231" t="e">
        <f>IF(B389&gt;0,VLOOKUP(B389,КВСР!A277:B1442,2),IF(C389&gt;0,VLOOKUP(C389,КФСР!A277:B1789,2),IF(D389&gt;0,VLOOKUP(D389,КЦСР!A277:B4281,2),IF(E389&gt;0,VLOOKUP(E389,КВР!A277:B2208,2)))))</f>
        <v>#N/A</v>
      </c>
      <c r="B389" s="233"/>
      <c r="C389" s="234"/>
      <c r="D389" s="235"/>
      <c r="E389" s="236">
        <v>5</v>
      </c>
      <c r="F389" s="221">
        <v>0</v>
      </c>
      <c r="G389" s="221"/>
    </row>
    <row r="390" spans="1:7" s="21" customFormat="1" ht="63">
      <c r="A390" s="231" t="str">
        <f>IF(B390&gt;0,VLOOKUP(B390,КВСР!A278:B1443,2),IF(C390&gt;0,VLOOKUP(C390,КФСР!A278:B1790,2),IF(D390&gt;0,VLOOKUP(D390,КЦСР!A278:B4282,2),IF(E390&gt;0,VLOOKUP(E390,КВР!A278:B2209,2)))))</f>
        <v>Обеспечение мер социальной поддержки реабилитированных лиц и лиц, признанных пострадавшими от политических репрессий</v>
      </c>
      <c r="B390" s="233"/>
      <c r="C390" s="234"/>
      <c r="D390" s="235">
        <v>5055531</v>
      </c>
      <c r="E390" s="265"/>
      <c r="F390" s="221">
        <v>1199215</v>
      </c>
      <c r="G390" s="221">
        <f t="shared" ref="G390" si="27">G391</f>
        <v>1187440</v>
      </c>
    </row>
    <row r="391" spans="1:7" s="21" customFormat="1" ht="32.25" customHeight="1">
      <c r="A391" s="231" t="str">
        <f>IF(B391&gt;0,VLOOKUP(B391,КВСР!A279:B1444,2),IF(C391&gt;0,VLOOKUP(C391,КФСР!A279:B1791,2),IF(D391&gt;0,VLOOKUP(D391,КЦСР!A279:B4283,2),IF(E391&gt;0,VLOOKUP(E391,КВР!A279:B2210,2)))))</f>
        <v>Пособия и компенсации по публичным нормативным обязательствам</v>
      </c>
      <c r="B391" s="233"/>
      <c r="C391" s="234"/>
      <c r="D391" s="235"/>
      <c r="E391" s="236">
        <v>313</v>
      </c>
      <c r="F391" s="221">
        <v>1199215</v>
      </c>
      <c r="G391" s="221">
        <v>1187440</v>
      </c>
    </row>
    <row r="392" spans="1:7" s="21" customFormat="1" ht="30.75" customHeight="1">
      <c r="A392" s="231" t="str">
        <f>IF(B392&gt;0,VLOOKUP(B392,КВСР!A280:B1445,2),IF(C392&gt;0,VLOOKUP(C392,КФСР!A280:B1792,2),IF(D392&gt;0,VLOOKUP(D392,КЦСР!A280:B4284,2),IF(E392&gt;0,VLOOKUP(E392,КВР!A280:B2211,2)))))</f>
        <v>Оказание других видов социальной помощи</v>
      </c>
      <c r="B392" s="233"/>
      <c r="C392" s="234"/>
      <c r="D392" s="235">
        <v>5058600</v>
      </c>
      <c r="E392" s="265"/>
      <c r="F392" s="221">
        <v>49803848</v>
      </c>
      <c r="G392" s="221">
        <f>SUM(G393:G394)</f>
        <v>49814611</v>
      </c>
    </row>
    <row r="393" spans="1:7" s="21" customFormat="1" ht="32.25" customHeight="1">
      <c r="A393" s="231" t="str">
        <f>IF(B393&gt;0,VLOOKUP(B393,КВСР!A281:B1446,2),IF(C393&gt;0,VLOOKUP(C393,КФСР!A281:B1793,2),IF(D393&gt;0,VLOOKUP(D393,КЦСР!A281:B4285,2),IF(E393&gt;0,VLOOKUP(E393,КВР!A281:B2212,2)))))</f>
        <v>Пособия и компенсации по публичным нормативным обязательствам</v>
      </c>
      <c r="B393" s="233"/>
      <c r="C393" s="234"/>
      <c r="D393" s="235"/>
      <c r="E393" s="236">
        <v>313</v>
      </c>
      <c r="F393" s="221">
        <v>46119761</v>
      </c>
      <c r="G393" s="221">
        <v>46130536</v>
      </c>
    </row>
    <row r="394" spans="1:7" s="21" customFormat="1" ht="47.25">
      <c r="A394" s="231" t="str">
        <f>IF(B394&gt;0,VLOOKUP(B394,КВСР!A282:B1447,2),IF(C394&gt;0,VLOOKUP(C394,КФСР!A282:B1794,2),IF(D394&gt;0,VLOOKUP(D394,КЦСР!A282:B4286,2),IF(E394&gt;0,VLOOKUP(E394,КВР!A282:B2213,2)))))</f>
        <v>Меры социальной поддержки населения по публичным нормативным обязательствам</v>
      </c>
      <c r="B394" s="233"/>
      <c r="C394" s="234"/>
      <c r="D394" s="235"/>
      <c r="E394" s="236">
        <v>314</v>
      </c>
      <c r="F394" s="221">
        <v>3684087</v>
      </c>
      <c r="G394" s="221">
        <v>3684075</v>
      </c>
    </row>
    <row r="395" spans="1:7" s="21" customFormat="1" ht="33.75" customHeight="1">
      <c r="A395" s="231" t="str">
        <f>IF(B395&gt;0,VLOOKUP(B395,КВСР!A283:B1448,2),IF(C395&gt;0,VLOOKUP(C395,КФСР!A283:B1795,2),IF(D395&gt;0,VLOOKUP(D395,КЦСР!A283:B4287,2),IF(E395&gt;0,VLOOKUP(E395,КВР!A283:B2214,2)))))</f>
        <v>Реализация государственных функций в области социальной политики</v>
      </c>
      <c r="B395" s="233"/>
      <c r="C395" s="234"/>
      <c r="D395" s="235">
        <v>5140000</v>
      </c>
      <c r="E395" s="236"/>
      <c r="F395" s="221">
        <v>440885</v>
      </c>
      <c r="G395" s="221">
        <f t="shared" ref="G395:G396" si="28">G396</f>
        <v>440811</v>
      </c>
    </row>
    <row r="396" spans="1:7" s="21" customFormat="1" ht="31.5">
      <c r="A396" s="231" t="str">
        <f>IF(B396&gt;0,VLOOKUP(B396,КВСР!A284:B1449,2),IF(C396&gt;0,VLOOKUP(C396,КФСР!A284:B1796,2),IF(D396&gt;0,VLOOKUP(D396,КЦСР!A284:B4288,2),IF(E396&gt;0,VLOOKUP(E396,КВР!A284:B2215,2)))))</f>
        <v>Мероприятия в области социальной политики</v>
      </c>
      <c r="B396" s="233"/>
      <c r="C396" s="234"/>
      <c r="D396" s="235">
        <v>5140100</v>
      </c>
      <c r="E396" s="236"/>
      <c r="F396" s="221">
        <v>440885</v>
      </c>
      <c r="G396" s="221">
        <f t="shared" si="28"/>
        <v>440811</v>
      </c>
    </row>
    <row r="397" spans="1:7" s="21" customFormat="1" ht="33.75" customHeight="1">
      <c r="A397" s="231" t="str">
        <f>IF(B397&gt;0,VLOOKUP(B397,КВСР!A285:B1450,2),IF(C397&gt;0,VLOOKUP(C397,КФСР!A285:B1797,2),IF(D397&gt;0,VLOOKUP(D397,КЦСР!A285:B4289,2),IF(E397&gt;0,VLOOKUP(E397,КВР!A285:B2216,2)))))</f>
        <v>ВЦП "Развитие системы мер социальной поддержки населения ЯО"</v>
      </c>
      <c r="B397" s="233"/>
      <c r="C397" s="234"/>
      <c r="D397" s="235">
        <v>5140102</v>
      </c>
      <c r="E397" s="265"/>
      <c r="F397" s="221">
        <v>440885</v>
      </c>
      <c r="G397" s="221">
        <f>SUM(G398:G399)</f>
        <v>440811</v>
      </c>
    </row>
    <row r="398" spans="1:7" s="21" customFormat="1" ht="47.25">
      <c r="A398" s="231" t="str">
        <f>IF(B398&gt;0,VLOOKUP(B398,КВСР!A286:B1451,2),IF(C398&gt;0,VLOOKUP(C398,КФСР!A286:B1798,2),IF(D398&gt;0,VLOOKUP(D398,КЦСР!A286:B4290,2),IF(E398&gt;0,VLOOKUP(E398,КВР!A286:B2217,2)))))</f>
        <v>Закупка товаров, работ, услуг в сфере информационно-коммуникационных технологий</v>
      </c>
      <c r="B398" s="233"/>
      <c r="C398" s="234"/>
      <c r="D398" s="235"/>
      <c r="E398" s="236">
        <v>242</v>
      </c>
      <c r="F398" s="221">
        <v>225000</v>
      </c>
      <c r="G398" s="221">
        <v>225000</v>
      </c>
    </row>
    <row r="399" spans="1:7" s="21" customFormat="1" ht="30.75" customHeight="1">
      <c r="A399" s="231" t="str">
        <f>IF(B399&gt;0,VLOOKUP(B399,КВСР!A287:B1452,2),IF(C399&gt;0,VLOOKUP(C399,КФСР!A287:B1799,2),IF(D399&gt;0,VLOOKUP(D399,КЦСР!A287:B4291,2),IF(E399&gt;0,VLOOKUP(E399,КВР!A287:B2218,2)))))</f>
        <v>Прочая закупка товаров, работ и услуг для государственных нужд</v>
      </c>
      <c r="B399" s="233"/>
      <c r="C399" s="234"/>
      <c r="D399" s="235"/>
      <c r="E399" s="236">
        <v>244</v>
      </c>
      <c r="F399" s="221">
        <v>215885</v>
      </c>
      <c r="G399" s="221">
        <v>215811</v>
      </c>
    </row>
    <row r="400" spans="1:7" s="22" customFormat="1" ht="189" hidden="1">
      <c r="A400" s="231" t="str">
        <f>IF(B400&gt;0,VLOOKUP(B400,КВСР!A288:B1453,2),IF(C400&gt;0,VLOOKUP(C400,КФСР!A288:B1800,2),IF(D400&gt;0,VLOOKUP(D400,КЦСР!A288:B4292,2),IF(E400&gt;0,VLOOKUP(E400,КВР!A288:B2219,2)))))</f>
        <v>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пенсионерамсоциального обслуживания населения и оказанием адресной социальной помощи неработающим пенсионерам</v>
      </c>
      <c r="B400" s="233"/>
      <c r="C400" s="234"/>
      <c r="D400" s="235">
        <v>5144100</v>
      </c>
      <c r="E400" s="236"/>
      <c r="F400" s="221">
        <v>0</v>
      </c>
      <c r="G400" s="221">
        <f t="shared" ref="G400" si="29">G401</f>
        <v>0</v>
      </c>
    </row>
    <row r="401" spans="1:7" s="22" customFormat="1" ht="78.75" hidden="1">
      <c r="A401" s="231" t="str">
        <f>IF(B401&gt;0,VLOOKUP(B401,КВСР!A289:B1454,2),IF(C401&gt;0,VLOOKUP(C401,КФСР!A289:B1801,2),IF(D401&gt;0,VLOOKUP(D401,КЦСР!A289:B4293,2),IF(E402&gt;0,VLOOKUP(E402,КВР!A289:B2220,2)))))</f>
        <v>Софинансирование  региональной программы "Социальная поддержка пожилых граждан Ярославской области" за счет средств Пенсионного Фонда Российской Федерации</v>
      </c>
      <c r="B401" s="233"/>
      <c r="C401" s="234"/>
      <c r="D401" s="235">
        <v>5144102</v>
      </c>
      <c r="E401" s="441"/>
      <c r="F401" s="221">
        <v>0</v>
      </c>
      <c r="G401" s="221"/>
    </row>
    <row r="402" spans="1:7" s="22" customFormat="1" ht="31.5">
      <c r="A402" s="231" t="str">
        <f>IF(B402&gt;0,VLOOKUP(B402,КВСР!A290:B1455,2),IF(C402&gt;0,VLOOKUP(C402,КФСР!A290:B1802,2),IF(D402&gt;0,VLOOKUP(D402,КЦСР!A290:B4294,2),IF(E402&gt;0,VLOOKUP(E402,КВР!A290:B2221,2)))))</f>
        <v>Субсидии бюджетным учреждениям на иные цели</v>
      </c>
      <c r="B402" s="233"/>
      <c r="C402" s="234"/>
      <c r="D402" s="235"/>
      <c r="E402" s="236">
        <v>612</v>
      </c>
      <c r="F402" s="221">
        <v>0</v>
      </c>
      <c r="G402" s="221">
        <f t="shared" ref="G402:G405" si="30">G403</f>
        <v>1115000</v>
      </c>
    </row>
    <row r="403" spans="1:7" s="22" customFormat="1">
      <c r="A403" s="231" t="str">
        <f>IF(B403&gt;0,VLOOKUP(B403,КВСР!A291:B1456,2),IF(C403&gt;0,VLOOKUP(C403,КФСР!A291:B1803,2),IF(D403&gt;0,VLOOKUP(D403,КЦСР!A291:B4295,2),IF(E403&gt;0,VLOOKUP(E403,КВР!A291:B2222,2)))))</f>
        <v>Региональные целевые программы</v>
      </c>
      <c r="B403" s="233"/>
      <c r="C403" s="234"/>
      <c r="D403" s="235">
        <v>5220000</v>
      </c>
      <c r="E403" s="236"/>
      <c r="F403" s="221">
        <v>4443700</v>
      </c>
      <c r="G403" s="221">
        <f t="shared" si="30"/>
        <v>1115000</v>
      </c>
    </row>
    <row r="404" spans="1:7" s="22" customFormat="1" ht="31.5">
      <c r="A404" s="231" t="str">
        <f>IF(B404&gt;0,VLOOKUP(B404,КВСР!A292:B1457,2),IF(C404&gt;0,VLOOKUP(C404,КФСР!A292:B1804,2),IF(D404&gt;0,VLOOKUP(D404,КЦСР!A292:B4296,2),IF(E404&gt;0,VLOOKUP(E404,КВР!A292:B2223,2)))))</f>
        <v>Областная комплексная целевая программа "Семья и дети Ярославии"</v>
      </c>
      <c r="B404" s="233"/>
      <c r="C404" s="234"/>
      <c r="D404" s="235">
        <v>5221300</v>
      </c>
      <c r="E404" s="236"/>
      <c r="F404" s="221">
        <v>1115200</v>
      </c>
      <c r="G404" s="221">
        <f t="shared" si="30"/>
        <v>1115000</v>
      </c>
    </row>
    <row r="405" spans="1:7" s="22" customFormat="1" ht="78.75">
      <c r="A405" s="231" t="str">
        <f>IF(B405&gt;0,VLOOKUP(B405,КВСР!A293:B1458,2),IF(C405&gt;0,VLOOKUP(C405,КФСР!A293:B1805,2),IF(D405&gt;0,VLOOKUP(D405,КЦСР!A293:B4297,2),IF(E405&gt;0,VLOOKUP(E405,КВР!A293:B2224,2)))))</f>
        <v>Подпрограмма "Ярославские каникулы" в части компенсации стоимости санаторно-курортной путевки лицам, нуждающимся в санаторно-курортном лечении</v>
      </c>
      <c r="B405" s="233"/>
      <c r="C405" s="234"/>
      <c r="D405" s="235">
        <v>5221314</v>
      </c>
      <c r="E405" s="441"/>
      <c r="F405" s="221">
        <v>1115200</v>
      </c>
      <c r="G405" s="221">
        <f t="shared" si="30"/>
        <v>1115000</v>
      </c>
    </row>
    <row r="406" spans="1:7" s="22" customFormat="1" ht="31.5">
      <c r="A406" s="231" t="str">
        <f>IF(B406&gt;0,VLOOKUP(B406,КВСР!A294:B1459,2),IF(C406&gt;0,VLOOKUP(C406,КФСР!A294:B1806,2),IF(D406&gt;0,VLOOKUP(D406,КЦСР!A294:B4298,2),IF(E406&gt;0,VLOOKUP(E406,КВР!A294:B2225,2)))))</f>
        <v>Приобретение товаров, работ, услуг в пользу граждан</v>
      </c>
      <c r="B406" s="233"/>
      <c r="C406" s="234"/>
      <c r="D406" s="235"/>
      <c r="E406" s="236">
        <v>323</v>
      </c>
      <c r="F406" s="221">
        <v>1115200</v>
      </c>
      <c r="G406" s="221">
        <v>1115000</v>
      </c>
    </row>
    <row r="407" spans="1:7" s="22" customFormat="1" ht="47.25">
      <c r="A407" s="231" t="str">
        <f>IF(B407&gt;0,VLOOKUP(B407,КВСР!A295:B1460,2),IF(C407&gt;0,VLOOKUP(C407,КФСР!A295:B1807,2),IF(D407&gt;0,VLOOKUP(D407,КЦСР!A295:B4299,2),IF(E407&gt;0,VLOOKUP(E407,КВР!A295:B2226,2)))))</f>
        <v>Региональная программа "Социальная поддержка пожилых граждан в Ярославской области"</v>
      </c>
      <c r="B407" s="233"/>
      <c r="C407" s="234"/>
      <c r="D407" s="235">
        <v>5226900</v>
      </c>
      <c r="E407" s="236"/>
      <c r="F407" s="221">
        <v>2864000</v>
      </c>
      <c r="G407" s="221">
        <f t="shared" ref="G407" si="31">G408</f>
        <v>2863691</v>
      </c>
    </row>
    <row r="408" spans="1:7" s="22" customFormat="1" ht="82.5" customHeight="1">
      <c r="A408" s="231" t="str">
        <f>IF(B408&gt;0,VLOOKUP(B408,КВСР!A296:B1461,2),IF(C408&gt;0,VLOOKUP(C408,КФСР!A296:B1808,2),IF(D408&gt;0,VLOOKUP(D408,КЦСР!A296:B4300,2),IF(E408&gt;0,VLOOKUP(E408,КВР!A296:B2227,2)))))</f>
        <v>Региональная программа "Социальная поддержка пожилых граждан в Ярославской области" мероприятия по соц. поддержке ветеранов, инвалидов и малообеспеч. пенсионеров</v>
      </c>
      <c r="B408" s="233"/>
      <c r="C408" s="234"/>
      <c r="D408" s="235">
        <v>5226902</v>
      </c>
      <c r="E408" s="441"/>
      <c r="F408" s="221">
        <v>2864000</v>
      </c>
      <c r="G408" s="221">
        <f>SUM(G409:G410)</f>
        <v>2863691</v>
      </c>
    </row>
    <row r="409" spans="1:7" s="22" customFormat="1" ht="47.25">
      <c r="A409" s="231" t="str">
        <f>IF(B409&gt;0,VLOOKUP(B409,КВСР!A297:B1462,2),IF(C409&gt;0,VLOOKUP(C409,КФСР!A297:B1809,2),IF(D409&gt;0,VLOOKUP(D409,КЦСР!A297:B4301,2),IF(E409&gt;0,VLOOKUP(E409,КВР!A297:B2228,2)))))</f>
        <v>Меры социальной поддержки населения по публичным нормативным обязательствам</v>
      </c>
      <c r="B409" s="233"/>
      <c r="C409" s="234"/>
      <c r="D409" s="235"/>
      <c r="E409" s="236">
        <v>314</v>
      </c>
      <c r="F409" s="221">
        <v>1210000</v>
      </c>
      <c r="G409" s="221">
        <v>1209691</v>
      </c>
    </row>
    <row r="410" spans="1:7" s="22" customFormat="1" ht="31.5">
      <c r="A410" s="231" t="str">
        <f>IF(B410&gt;0,VLOOKUP(B410,КВСР!A298:B1463,2),IF(C410&gt;0,VLOOKUP(C410,КФСР!A298:B1810,2),IF(D410&gt;0,VLOOKUP(D410,КЦСР!A298:B4302,2),IF(E410&gt;0,VLOOKUP(E410,КВР!A298:B2229,2)))))</f>
        <v>Субсидии бюджетным учреждениям на иные цели</v>
      </c>
      <c r="B410" s="233"/>
      <c r="C410" s="234"/>
      <c r="D410" s="235"/>
      <c r="E410" s="236">
        <v>612</v>
      </c>
      <c r="F410" s="221">
        <v>1654000</v>
      </c>
      <c r="G410" s="221">
        <v>1654000</v>
      </c>
    </row>
    <row r="411" spans="1:7" s="22" customFormat="1" ht="31.5">
      <c r="A411" s="231" t="str">
        <f>IF(B411&gt;0,VLOOKUP(B411,КВСР!A299:B1464,2),IF(C411&gt;0,VLOOKUP(C411,КФСР!A299:B1811,2),IF(D411&gt;0,VLOOKUP(D411,КЦСР!A299:B4303,2),IF(E411&gt;0,VLOOKUP(E411,КВР!A299:B2230,2)))))</f>
        <v>Областная целевая программа "Доступная среда"</v>
      </c>
      <c r="B411" s="233"/>
      <c r="C411" s="234"/>
      <c r="D411" s="235">
        <v>5227200</v>
      </c>
      <c r="E411" s="236"/>
      <c r="F411" s="221">
        <v>464500</v>
      </c>
      <c r="G411" s="221">
        <f t="shared" ref="G411:G412" si="32">G412</f>
        <v>464500</v>
      </c>
    </row>
    <row r="412" spans="1:7" s="22" customFormat="1" ht="78.75">
      <c r="A412" s="231" t="str">
        <f>IF(B412&gt;0,VLOOKUP(B412,КВСР!A300:B1465,2),IF(C412&gt;0,VLOOKUP(C412,КФСР!A300:B1812,2),IF(D412&gt;0,VLOOKUP(D412,КЦСР!A300:B4304,2),IF(E412&gt;0,VLOOKUP(E412,КВР!A300:B2231,2)))))</f>
        <v>Адаптация учреждений социального обслуживания населения для обеспечения доступности для инвалидов и других маломобильных групп населения</v>
      </c>
      <c r="B412" s="233"/>
      <c r="C412" s="234"/>
      <c r="D412" s="235">
        <v>5227209</v>
      </c>
      <c r="E412" s="441"/>
      <c r="F412" s="221">
        <v>464500</v>
      </c>
      <c r="G412" s="221">
        <f t="shared" si="32"/>
        <v>464500</v>
      </c>
    </row>
    <row r="413" spans="1:7" s="22" customFormat="1" ht="31.5">
      <c r="A413" s="231" t="str">
        <f>IF(B413&gt;0,VLOOKUP(B413,КВСР!A301:B1466,2),IF(C413&gt;0,VLOOKUP(C413,КФСР!A301:B1813,2),IF(D413&gt;0,VLOOKUP(D413,КЦСР!A301:B4305,2),IF(E413&gt;0,VLOOKUP(E413,КВР!A301:B2232,2)))))</f>
        <v>Субсидии бюджетным учреждениям на иные цели</v>
      </c>
      <c r="B413" s="233"/>
      <c r="C413" s="234"/>
      <c r="D413" s="235"/>
      <c r="E413" s="236">
        <v>612</v>
      </c>
      <c r="F413" s="221">
        <v>464500</v>
      </c>
      <c r="G413" s="221">
        <v>464500</v>
      </c>
    </row>
    <row r="414" spans="1:7" s="22" customFormat="1" ht="31.5">
      <c r="A414" s="231" t="str">
        <f>IF(B414&gt;0,VLOOKUP(B414,КВСР!A302:B1467,2),IF(C414&gt;0,VLOOKUP(C414,КФСР!A302:B1814,2),IF(D414&gt;0,VLOOKUP(D414,КЦСР!A302:B4306,2),IF(E414&gt;0,VLOOKUP(E414,КВР!A302:B2233,2)))))</f>
        <v>Целевые программы муниципальных образований</v>
      </c>
      <c r="B414" s="233"/>
      <c r="C414" s="234"/>
      <c r="D414" s="235">
        <v>7950000</v>
      </c>
      <c r="E414" s="236"/>
      <c r="F414" s="221">
        <v>85762</v>
      </c>
      <c r="G414" s="221">
        <f t="shared" ref="G414:G415" si="33">G415</f>
        <v>85272</v>
      </c>
    </row>
    <row r="415" spans="1:7" s="22" customFormat="1" ht="47.25">
      <c r="A415" s="231" t="str">
        <f>IF(B415&gt;0,VLOOKUP(B415,КВСР!A303:B1468,2),IF(C415&gt;0,VLOOKUP(C415,КФСР!A303:B1815,2),IF(D415&gt;0,VLOOKUP(D415,КЦСР!A303:B4307,2),IF(E415&gt;0,VLOOKUP(E415,КВР!A303:B2234,2)))))</f>
        <v>Программа соц. защиты населения Тутаевского муниципального района на 2011-2013 годы</v>
      </c>
      <c r="B415" s="233"/>
      <c r="C415" s="234"/>
      <c r="D415" s="235">
        <v>7950100</v>
      </c>
      <c r="E415" s="441"/>
      <c r="F415" s="221">
        <v>85762</v>
      </c>
      <c r="G415" s="221">
        <f t="shared" si="33"/>
        <v>85272</v>
      </c>
    </row>
    <row r="416" spans="1:7" s="22" customFormat="1" ht="31.5">
      <c r="A416" s="231" t="str">
        <f>IF(B416&gt;0,VLOOKUP(B416,КВСР!A304:B1469,2),IF(C416&gt;0,VLOOKUP(C416,КФСР!A304:B1816,2),IF(D416&gt;0,VLOOKUP(D416,КЦСР!A304:B4308,2),IF(E416&gt;0,VLOOKUP(E416,КВР!A304:B2235,2)))))</f>
        <v>Субсидии бюджетным учреждениям на иные цели</v>
      </c>
      <c r="B416" s="233"/>
      <c r="C416" s="234"/>
      <c r="D416" s="235"/>
      <c r="E416" s="236">
        <v>612</v>
      </c>
      <c r="F416" s="221">
        <v>85762</v>
      </c>
      <c r="G416" s="221">
        <v>85272</v>
      </c>
    </row>
    <row r="417" spans="1:7" s="22" customFormat="1">
      <c r="A417" s="231" t="str">
        <f>IF(B417&gt;0,VLOOKUP(B417,КВСР!A305:B1470,2),IF(C417&gt;0,VLOOKUP(C417,КФСР!A305:B1817,2),IF(D417&gt;0,VLOOKUP(D417,КЦСР!A305:B4309,2),IF(E417&gt;0,VLOOKUP(E417,КВР!A305:B2236,2)))))</f>
        <v>Охрана семьи и детства</v>
      </c>
      <c r="B417" s="233"/>
      <c r="C417" s="234">
        <v>1004</v>
      </c>
      <c r="D417" s="235"/>
      <c r="E417" s="236"/>
      <c r="F417" s="221">
        <v>4268600</v>
      </c>
      <c r="G417" s="221">
        <f>G419+G422+G426</f>
        <v>4039845</v>
      </c>
    </row>
    <row r="418" spans="1:7" s="22" customFormat="1">
      <c r="A418" s="231" t="str">
        <f>IF(B418&gt;0,VLOOKUP(B418,КВСР!A306:B1471,2),IF(C418&gt;0,VLOOKUP(C418,КФСР!A306:B1818,2),IF(D418&gt;0,VLOOKUP(D418,КЦСР!A306:B4310,2),IF(E418&gt;0,VLOOKUP(E418,КВР!A306:B2237,2)))))</f>
        <v>Социальная помощь</v>
      </c>
      <c r="B418" s="233"/>
      <c r="C418" s="255"/>
      <c r="D418" s="235">
        <v>5050000</v>
      </c>
      <c r="E418" s="236"/>
      <c r="F418" s="221">
        <v>469000</v>
      </c>
      <c r="G418" s="221">
        <f t="shared" ref="G418:G419" si="34">G419</f>
        <v>396839</v>
      </c>
    </row>
    <row r="419" spans="1:7" s="22" customFormat="1" ht="97.5" customHeight="1">
      <c r="A419" s="231" t="str">
        <f>IF(B419&gt;0,VLOOKUP(B419,КВСР!A307:B1472,2),IF(C419&gt;0,VLOOKUP(C419,КФСР!A307:B1819,2),IF(D419&gt;0,VLOOKUP(D419,КЦСР!A307:B4311,2),IF(E419&gt;0,VLOOKUP(E419,КВР!A307:B2238,2)))))</f>
        <v>Единовременное пособие беременной жене военнослужащего, проходящего военную службу по призыву, а также ежемесячное пособие на ребенка военнослужащего, проходящего военную службу по призыву</v>
      </c>
      <c r="B419" s="233"/>
      <c r="C419" s="234"/>
      <c r="D419" s="235">
        <v>5051900</v>
      </c>
      <c r="E419" s="441"/>
      <c r="F419" s="221">
        <v>469000</v>
      </c>
      <c r="G419" s="221">
        <f t="shared" si="34"/>
        <v>396839</v>
      </c>
    </row>
    <row r="420" spans="1:7" s="22" customFormat="1" ht="33" customHeight="1">
      <c r="A420" s="231" t="str">
        <f>IF(B420&gt;0,VLOOKUP(B420,КВСР!A308:B1473,2),IF(C420&gt;0,VLOOKUP(C420,КФСР!A308:B1820,2),IF(D420&gt;0,VLOOKUP(D420,КЦСР!A308:B4312,2),IF(E420&gt;0,VLOOKUP(E420,КВР!A308:B2239,2)))))</f>
        <v>Пособия и компенсации по публичным нормативным обязательствам</v>
      </c>
      <c r="B420" s="233"/>
      <c r="C420" s="234"/>
      <c r="D420" s="235"/>
      <c r="E420" s="236">
        <v>313</v>
      </c>
      <c r="F420" s="221">
        <v>469000</v>
      </c>
      <c r="G420" s="221">
        <v>396839</v>
      </c>
    </row>
    <row r="421" spans="1:7" s="22" customFormat="1" ht="34.5" customHeight="1">
      <c r="A421" s="231" t="str">
        <f>IF(B421&gt;0,VLOOKUP(B421,КВСР!A309:B1474,2),IF(C421&gt;0,VLOOKUP(C421,КФСР!A309:B1821,2),IF(D421&gt;0,VLOOKUP(D421,КЦСР!A309:B4313,2),IF(E421&gt;0,VLOOKUP(E421,КВР!A309:B2240,2)))))</f>
        <v>Реализация государственных функций в области социальной политики</v>
      </c>
      <c r="B421" s="233"/>
      <c r="C421" s="234"/>
      <c r="D421" s="235">
        <v>5140000</v>
      </c>
      <c r="E421" s="236"/>
      <c r="F421" s="221">
        <v>3774000</v>
      </c>
      <c r="G421" s="221">
        <f t="shared" ref="G421:G422" si="35">G422</f>
        <v>3617406</v>
      </c>
    </row>
    <row r="422" spans="1:7" s="22" customFormat="1" ht="78.75">
      <c r="A422" s="231" t="str">
        <f>IF(B422&gt;0,VLOOKUP(B422,КВСР!A310:B1475,2),IF(C422&gt;0,VLOOKUP(C422,КФСР!A310:B1822,2),IF(D422&gt;0,VLOOKUP(D422,КЦСР!A310:B4314,2),IF(E422&gt;0,VLOOKUP(E422,КВР!A310:B2241,2)))))</f>
        <v>Ежемесячные денежные выплаты, назначаемые в случае рождения третьего ребенка или последующих детей до достижения ребенком возраста трех лет</v>
      </c>
      <c r="B422" s="233"/>
      <c r="C422" s="234"/>
      <c r="D422" s="235">
        <v>5141500</v>
      </c>
      <c r="E422" s="441"/>
      <c r="F422" s="221">
        <v>3774000</v>
      </c>
      <c r="G422" s="221">
        <f t="shared" si="35"/>
        <v>3617406</v>
      </c>
    </row>
    <row r="423" spans="1:7" s="22" customFormat="1" ht="34.5" customHeight="1">
      <c r="A423" s="231" t="str">
        <f>IF(B423&gt;0,VLOOKUP(B423,КВСР!A311:B1476,2),IF(C423&gt;0,VLOOKUP(C423,КФСР!A311:B1823,2),IF(D423&gt;0,VLOOKUP(D423,КЦСР!A311:B4315,2),IF(E423&gt;0,VLOOKUP(E423,КВР!A311:B2242,2)))))</f>
        <v>Пособия и компенсации по публичным нормативным обязательствам</v>
      </c>
      <c r="B423" s="233"/>
      <c r="C423" s="234"/>
      <c r="D423" s="235"/>
      <c r="E423" s="236">
        <v>313</v>
      </c>
      <c r="F423" s="221">
        <v>3774000</v>
      </c>
      <c r="G423" s="221">
        <v>3617406</v>
      </c>
    </row>
    <row r="424" spans="1:7" s="22" customFormat="1">
      <c r="A424" s="231" t="str">
        <f>IF(B424&gt;0,VLOOKUP(B424,КВСР!A312:B1477,2),IF(C424&gt;0,VLOOKUP(C424,КФСР!A312:B1824,2),IF(D424&gt;0,VLOOKUP(D424,КЦСР!A312:B4316,2),IF(E424&gt;0,VLOOKUP(E424,КВР!A312:B2243,2)))))</f>
        <v>Региональные целевые программы</v>
      </c>
      <c r="B424" s="233"/>
      <c r="C424" s="234"/>
      <c r="D424" s="235">
        <v>5220000</v>
      </c>
      <c r="E424" s="236"/>
      <c r="F424" s="221">
        <v>25600</v>
      </c>
      <c r="G424" s="221">
        <f t="shared" ref="G424:G426" si="36">G425</f>
        <v>25600</v>
      </c>
    </row>
    <row r="425" spans="1:7" s="22" customFormat="1" ht="31.5">
      <c r="A425" s="231" t="str">
        <f>IF(B425&gt;0,VLOOKUP(B425,КВСР!A313:B1478,2),IF(C425&gt;0,VLOOKUP(C425,КФСР!A313:B1825,2),IF(D425&gt;0,VLOOKUP(D425,КЦСР!A313:B4317,2),IF(E425&gt;0,VLOOKUP(E425,КВР!A313:B2244,2)))))</f>
        <v>Областная комплексная целевая программа "Семья и дети Ярославии"</v>
      </c>
      <c r="B425" s="233"/>
      <c r="C425" s="234"/>
      <c r="D425" s="235">
        <v>5221300</v>
      </c>
      <c r="E425" s="236"/>
      <c r="F425" s="221">
        <v>25600</v>
      </c>
      <c r="G425" s="221">
        <f t="shared" si="36"/>
        <v>25600</v>
      </c>
    </row>
    <row r="426" spans="1:7" s="22" customFormat="1" ht="47.25">
      <c r="A426" s="231" t="str">
        <f>IF(B426&gt;0,VLOOKUP(B426,КВСР!A314:B1479,2),IF(C426&gt;0,VLOOKUP(C426,КФСР!A314:B1826,2),IF(D426&gt;0,VLOOKUP(D426,КЦСР!A314:B4318,2),IF(E426&gt;0,VLOOKUP(E426,КВР!A314:B2245,2)))))</f>
        <v>Реализация подпрограмм "Семья", "Дети-сироты", Дети-инвалиды", "Одаренные дети"</v>
      </c>
      <c r="B426" s="233"/>
      <c r="C426" s="234"/>
      <c r="D426" s="235">
        <v>5221306</v>
      </c>
      <c r="E426" s="441"/>
      <c r="F426" s="221">
        <v>25600</v>
      </c>
      <c r="G426" s="221">
        <f t="shared" si="36"/>
        <v>25600</v>
      </c>
    </row>
    <row r="427" spans="1:7" s="22" customFormat="1" ht="31.5">
      <c r="A427" s="231" t="str">
        <f>IF(B427&gt;0,VLOOKUP(B427,КВСР!A315:B1480,2),IF(C427&gt;0,VLOOKUP(C427,КФСР!A315:B1827,2),IF(D427&gt;0,VLOOKUP(D427,КЦСР!A315:B4319,2),IF(E427&gt;0,VLOOKUP(E427,КВР!A315:B2246,2)))))</f>
        <v>Приобретение товаров, работ, услуг в пользу граждан</v>
      </c>
      <c r="B427" s="233"/>
      <c r="C427" s="234"/>
      <c r="D427" s="235"/>
      <c r="E427" s="236">
        <v>323</v>
      </c>
      <c r="F427" s="221">
        <v>25600</v>
      </c>
      <c r="G427" s="221">
        <v>25600</v>
      </c>
    </row>
    <row r="428" spans="1:7" s="22" customFormat="1" ht="31.5">
      <c r="A428" s="231" t="str">
        <f>IF(B428&gt;0,VLOOKUP(B428,КВСР!A316:B1481,2),IF(C428&gt;0,VLOOKUP(C428,КФСР!A316:B1828,2),IF(D428&gt;0,VLOOKUP(D428,КЦСР!A316:B4320,2),IF(E428&gt;0,VLOOKUP(E428,КВР!A316:B2247,2)))))</f>
        <v>Другие вопросы в области социальной политики</v>
      </c>
      <c r="B428" s="233"/>
      <c r="C428" s="234">
        <v>1006</v>
      </c>
      <c r="D428" s="229"/>
      <c r="E428" s="236"/>
      <c r="F428" s="221">
        <v>13184907</v>
      </c>
      <c r="G428" s="221">
        <f>G430+G440+G445+G449</f>
        <v>13094195</v>
      </c>
    </row>
    <row r="429" spans="1:7" s="22" customFormat="1" ht="78.75">
      <c r="A429" s="231" t="str">
        <f>IF(B429&gt;0,VLOOKUP(B429,КВСР!A317:B1482,2),IF(C429&gt;0,VLOOKUP(C429,КФСР!A317:B1829,2),IF(D429&gt;0,VLOOKUP(D429,КЦСР!A317:B4321,2),IF(E429&gt;0,VLOOKUP(E429,КВР!A317:B2248,2)))))</f>
        <v>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v>
      </c>
      <c r="B429" s="233"/>
      <c r="C429" s="255"/>
      <c r="D429" s="229">
        <v>20000</v>
      </c>
      <c r="E429" s="236"/>
      <c r="F429" s="221">
        <v>11654200</v>
      </c>
      <c r="G429" s="221">
        <f t="shared" ref="G429" si="37">G430</f>
        <v>11653398</v>
      </c>
    </row>
    <row r="430" spans="1:7" s="22" customFormat="1">
      <c r="A430" s="231" t="str">
        <f>IF(B430&gt;0,VLOOKUP(B430,КВСР!A318:B1483,2),IF(C430&gt;0,VLOOKUP(C430,КФСР!A318:B1830,2),IF(D430&gt;0,VLOOKUP(D430,КЦСР!A318:B4322,2),IF(E430&gt;0,VLOOKUP(E430,КВР!A318:B2249,2)))))</f>
        <v>Центральный аппарат</v>
      </c>
      <c r="B430" s="233"/>
      <c r="C430" s="234"/>
      <c r="D430" s="229">
        <v>20400</v>
      </c>
      <c r="E430" s="441"/>
      <c r="F430" s="221">
        <v>11654200</v>
      </c>
      <c r="G430" s="221">
        <f>SUM(G431:G437)</f>
        <v>11653398</v>
      </c>
    </row>
    <row r="431" spans="1:7" s="22" customFormat="1" ht="19.5" customHeight="1">
      <c r="A431" s="231" t="str">
        <f>IF(B431&gt;0,VLOOKUP(B431,КВСР!A319:B1484,2),IF(C431&gt;0,VLOOKUP(C431,КФСР!A319:B1831,2),IF(D431&gt;0,VLOOKUP(D431,КЦСР!A319:B4323,2),IF(E431&gt;0,VLOOKUP(E431,КВР!A319:B2250,2)))))</f>
        <v>Фонд оплаты труда и страховые взносы</v>
      </c>
      <c r="B431" s="233"/>
      <c r="C431" s="234"/>
      <c r="D431" s="229"/>
      <c r="E431" s="236">
        <v>121</v>
      </c>
      <c r="F431" s="221">
        <v>9998163</v>
      </c>
      <c r="G431" s="221">
        <v>9998163</v>
      </c>
    </row>
    <row r="432" spans="1:7" s="22" customFormat="1" ht="31.5">
      <c r="A432" s="231" t="str">
        <f>IF(B432&gt;0,VLOOKUP(B432,КВСР!A320:B1485,2),IF(C432&gt;0,VLOOKUP(C432,КФСР!A320:B1832,2),IF(D432&gt;0,VLOOKUP(D432,КЦСР!A320:B4324,2),IF(E432&gt;0,VLOOKUP(E432,КВР!A320:B2251,2)))))</f>
        <v>Иные выплаты персоналу, за исключением фонда оплаты труда</v>
      </c>
      <c r="B432" s="233"/>
      <c r="C432" s="234"/>
      <c r="D432" s="229"/>
      <c r="E432" s="236">
        <v>122</v>
      </c>
      <c r="F432" s="221">
        <v>1837</v>
      </c>
      <c r="G432" s="221">
        <v>1837</v>
      </c>
    </row>
    <row r="433" spans="1:7" s="22" customFormat="1" ht="47.25">
      <c r="A433" s="231" t="str">
        <f>IF(B433&gt;0,VLOOKUP(B433,КВСР!A321:B1486,2),IF(C433&gt;0,VLOOKUP(C433,КФСР!A321:B1833,2),IF(D433&gt;0,VLOOKUP(D433,КЦСР!A321:B4325,2),IF(E433&gt;0,VLOOKUP(E433,КВР!A321:B2252,2)))))</f>
        <v>Закупка товаров, работ, услуг в сфере информационно-коммуникационных технологий</v>
      </c>
      <c r="B433" s="233"/>
      <c r="C433" s="234"/>
      <c r="D433" s="229"/>
      <c r="E433" s="236">
        <v>242</v>
      </c>
      <c r="F433" s="221">
        <v>474275</v>
      </c>
      <c r="G433" s="221">
        <v>474187</v>
      </c>
    </row>
    <row r="434" spans="1:7" s="22" customFormat="1" ht="31.5">
      <c r="A434" s="231" t="str">
        <f>IF(B434&gt;0,VLOOKUP(B434,КВСР!A322:B1487,2),IF(C434&gt;0,VLOOKUP(C434,КФСР!A322:B1834,2),IF(D434&gt;0,VLOOKUP(D434,КЦСР!A322:B4326,2),IF(E434&gt;0,VLOOKUP(E434,КВР!A322:B2253,2)))))</f>
        <v>Прочая закупка товаров, работ и услуг для государственных нужд</v>
      </c>
      <c r="B434" s="233"/>
      <c r="C434" s="234"/>
      <c r="D434" s="235"/>
      <c r="E434" s="236">
        <v>244</v>
      </c>
      <c r="F434" s="221">
        <v>1157484</v>
      </c>
      <c r="G434" s="221">
        <v>1156770</v>
      </c>
    </row>
    <row r="435" spans="1:7" s="22" customFormat="1" ht="63" hidden="1">
      <c r="A435" s="231" t="str">
        <f>IF(B435&gt;0,VLOOKUP(B435,КВСР!A323:B1488,2),IF(C435&gt;0,VLOOKUP(C435,КФСР!A323:B1835,2),IF(D435&gt;0,VLOOKUP(D435,КЦСР!A323:B4327,2),IF(E435&gt;0,VLOOKUP(E435,КВР!A323:B2254,2)))))</f>
        <v>Пособия и компенсации гражданам и иные социальные выплаты, кроме публичных нормативных обязательств</v>
      </c>
      <c r="B435" s="233"/>
      <c r="C435" s="234"/>
      <c r="D435" s="235"/>
      <c r="E435" s="236">
        <v>321</v>
      </c>
      <c r="F435" s="221">
        <v>0</v>
      </c>
      <c r="G435" s="221"/>
    </row>
    <row r="436" spans="1:7" s="22" customFormat="1" ht="31.5">
      <c r="A436" s="231" t="str">
        <f>IF(B436&gt;0,VLOOKUP(B436,КВСР!A324:B1489,2),IF(C436&gt;0,VLOOKUP(C436,КФСР!A324:B1836,2),IF(D436&gt;0,VLOOKUP(D436,КЦСР!A324:B4328,2),IF(E436&gt;0,VLOOKUP(E436,КВР!A324:B2255,2)))))</f>
        <v>Уплата налога на имущество организаций и земельного налога</v>
      </c>
      <c r="B436" s="233"/>
      <c r="C436" s="234"/>
      <c r="D436" s="235"/>
      <c r="E436" s="236">
        <v>851</v>
      </c>
      <c r="F436" s="221">
        <v>10161</v>
      </c>
      <c r="G436" s="221">
        <v>10161</v>
      </c>
    </row>
    <row r="437" spans="1:7" s="22" customFormat="1" ht="31.5">
      <c r="A437" s="231" t="str">
        <f>IF(B437&gt;0,VLOOKUP(B437,КВСР!A325:B1490,2),IF(C437&gt;0,VLOOKUP(C437,КФСР!A325:B1837,2),IF(D437&gt;0,VLOOKUP(D437,КЦСР!A325:B4329,2),IF(E437&gt;0,VLOOKUP(E437,КВР!A325:B2256,2)))))</f>
        <v>Уплата прочих налогов, сборов и иных обязательных платежей</v>
      </c>
      <c r="B437" s="233"/>
      <c r="C437" s="234"/>
      <c r="D437" s="235"/>
      <c r="E437" s="236">
        <v>852</v>
      </c>
      <c r="F437" s="221">
        <v>12280</v>
      </c>
      <c r="G437" s="221">
        <v>12280</v>
      </c>
    </row>
    <row r="438" spans="1:7" s="22" customFormat="1" ht="47.25">
      <c r="A438" s="231" t="str">
        <f>IF(B438&gt;0,VLOOKUP(B438,КВСР!A326:B1491,2),IF(C438&gt;0,VLOOKUP(C438,КФСР!A326:B1838,2),IF(D438&gt;0,VLOOKUP(D438,КЦСР!A326:B4330,2),IF(E438&gt;0,VLOOKUP(E438,КВР!A326:B2257,2)))))</f>
        <v>Реализация государственных функций, связанных с общегосударственным управлением</v>
      </c>
      <c r="B438" s="233"/>
      <c r="C438" s="234"/>
      <c r="D438" s="235">
        <v>920000</v>
      </c>
      <c r="E438" s="236"/>
      <c r="F438" s="221">
        <v>186788</v>
      </c>
      <c r="G438" s="221">
        <f>G439</f>
        <v>96878</v>
      </c>
    </row>
    <row r="439" spans="1:7" s="22" customFormat="1" ht="50.25" customHeight="1">
      <c r="A439" s="231" t="str">
        <f>IF(B439&gt;0,VLOOKUP(B439,КВСР!A327:B1492,2),IF(C439&gt;0,VLOOKUP(C439,КФСР!A327:B1839,2),IF(D439&gt;0,VLOOKUP(D439,КЦСР!A327:B4331,2),IF(E439&gt;0,VLOOKUP(E439,КВР!A327:B2258,2)))))</f>
        <v>Программа энергосбережения и повышения энергетической эффективности на период до 2020 года</v>
      </c>
      <c r="B439" s="233"/>
      <c r="C439" s="234"/>
      <c r="D439" s="235">
        <v>923400</v>
      </c>
      <c r="E439" s="236"/>
      <c r="F439" s="221">
        <v>186788</v>
      </c>
      <c r="G439" s="221">
        <f t="shared" ref="G439" si="38">G440</f>
        <v>96878</v>
      </c>
    </row>
    <row r="440" spans="1:7" s="22" customFormat="1" ht="117" customHeight="1">
      <c r="A440" s="231" t="str">
        <f>IF(B440&gt;0,VLOOKUP(B440,КВСР!A328:B1493,2),IF(C440&gt;0,VLOOKUP(C440,КФСР!A328:B1840,2),IF(D440&gt;0,VLOOKUP(D440,КЦСР!A328:B4332,2),IF(E440&gt;0,VLOOKUP(E440,КВР!A328:B2259,2)))))</f>
        <v>Проведение мероприятий по повышению энергоэффективности в муниципальных районах (городских округах) в рамках реализации областной целевой программы "Энергосбережение и повышение энергоэффективности в Ярославской области"</v>
      </c>
      <c r="B440" s="233"/>
      <c r="C440" s="234"/>
      <c r="D440" s="235">
        <v>923403</v>
      </c>
      <c r="E440" s="441"/>
      <c r="F440" s="221">
        <v>186788</v>
      </c>
      <c r="G440" s="221">
        <f>SUM(G441:G442)</f>
        <v>96878</v>
      </c>
    </row>
    <row r="441" spans="1:7" s="22" customFormat="1" ht="31.5">
      <c r="A441" s="231" t="str">
        <f>IF(B441&gt;0,VLOOKUP(B441,КВСР!A329:B1494,2),IF(C441&gt;0,VLOOKUP(C441,КФСР!A329:B1841,2),IF(D441&gt;0,VLOOKUP(D441,КЦСР!A329:B4333,2),IF(E441&gt;0,VLOOKUP(E441,КВР!A329:B2260,2)))))</f>
        <v>Прочая закупка товаров, работ и услуг для государственных нужд</v>
      </c>
      <c r="B441" s="233"/>
      <c r="C441" s="234"/>
      <c r="D441" s="235"/>
      <c r="E441" s="236">
        <v>244</v>
      </c>
      <c r="F441" s="221">
        <v>112259</v>
      </c>
      <c r="G441" s="221">
        <v>22349</v>
      </c>
    </row>
    <row r="442" spans="1:7" s="22" customFormat="1" ht="31.5">
      <c r="A442" s="231" t="str">
        <f>IF(B442&gt;0,VLOOKUP(B442,КВСР!A330:B1495,2),IF(C442&gt;0,VLOOKUP(C442,КФСР!A330:B1842,2),IF(D442&gt;0,VLOOKUP(D442,КЦСР!A330:B4334,2),IF(E442&gt;0,VLOOKUP(E442,КВР!A330:B2261,2)))))</f>
        <v>Субсидии бюджетным учреждениям на иные цели</v>
      </c>
      <c r="B442" s="233"/>
      <c r="C442" s="234"/>
      <c r="D442" s="235"/>
      <c r="E442" s="236">
        <v>612</v>
      </c>
      <c r="F442" s="221">
        <v>74529</v>
      </c>
      <c r="G442" s="221">
        <v>74529</v>
      </c>
    </row>
    <row r="443" spans="1:7" s="22" customFormat="1" ht="32.25" customHeight="1">
      <c r="A443" s="231" t="str">
        <f>IF(B443&gt;0,VLOOKUP(B443,КВСР!A331:B1496,2),IF(C443&gt;0,VLOOKUP(C443,КФСР!A331:B1843,2),IF(D443&gt;0,VLOOKUP(D443,КЦСР!A331:B4335,2),IF(E443&gt;0,VLOOKUP(E443,КВР!A331:B2262,2)))))</f>
        <v>Реализация государственных функций в области социальной политики</v>
      </c>
      <c r="B443" s="233"/>
      <c r="C443" s="234"/>
      <c r="D443" s="235">
        <v>5140000</v>
      </c>
      <c r="E443" s="236"/>
      <c r="F443" s="221">
        <v>1280000</v>
      </c>
      <c r="G443" s="221">
        <f t="shared" ref="G443:G445" si="39">G444</f>
        <v>1280000</v>
      </c>
    </row>
    <row r="444" spans="1:7" s="22" customFormat="1" ht="174" customHeight="1">
      <c r="A444" s="231" t="str">
        <f>IF(B444&gt;0,VLOOKUP(B444,КВСР!A332:B1497,2),IF(C444&gt;0,VLOOKUP(C444,КФСР!A332:B1844,2),IF(D444&gt;0,VLOOKUP(D444,КЦСР!A332:B4336,2),IF(E444&gt;0,VLOOKUP(E444,КВР!A332:B2263,2)))))</f>
        <v>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пенсионерамсоциального обслуживания населения и оказанием адресной социальной помощи неработающим пенсионерам</v>
      </c>
      <c r="B444" s="233"/>
      <c r="C444" s="234"/>
      <c r="D444" s="235">
        <v>5144100</v>
      </c>
      <c r="E444" s="236"/>
      <c r="F444" s="221">
        <v>1280000</v>
      </c>
      <c r="G444" s="221">
        <f t="shared" si="39"/>
        <v>1280000</v>
      </c>
    </row>
    <row r="445" spans="1:7" s="22" customFormat="1" ht="78.75">
      <c r="A445" s="231" t="str">
        <f>IF(B445&gt;0,VLOOKUP(B445,КВСР!A333:B1498,2),IF(C445&gt;0,VLOOKUP(C445,КФСР!A333:B1845,2),IF(D445&gt;0,VLOOKUP(D445,КЦСР!A333:B4337,2),IF(E445&gt;0,VLOOKUP(E445,КВР!A333:B2264,2)))))</f>
        <v>Софинансирование  региональной программы "Социальная поддержка пожилых граждан Ярославской области" за счет средств Пенсионного Фонда Российской Федерации</v>
      </c>
      <c r="B445" s="233"/>
      <c r="C445" s="234"/>
      <c r="D445" s="235">
        <v>5144102</v>
      </c>
      <c r="E445" s="441"/>
      <c r="F445" s="221">
        <v>1280000</v>
      </c>
      <c r="G445" s="221">
        <f t="shared" si="39"/>
        <v>1280000</v>
      </c>
    </row>
    <row r="446" spans="1:7" s="22" customFormat="1" ht="33.75" customHeight="1">
      <c r="A446" s="231" t="str">
        <f>IF(B446&gt;0,VLOOKUP(B446,КВСР!A334:B1499,2),IF(C446&gt;0,VLOOKUP(C446,КФСР!A334:B1846,2),IF(D446&gt;0,VLOOKUP(D446,КЦСР!A334:B4338,2),IF(E446&gt;0,VLOOKUP(E446,КВР!A334:B2265,2)))))</f>
        <v>Субсидии бюджетным учреждениям на иные цели</v>
      </c>
      <c r="B446" s="233"/>
      <c r="C446" s="234"/>
      <c r="D446" s="235"/>
      <c r="E446" s="236">
        <v>612</v>
      </c>
      <c r="F446" s="221">
        <v>1280000</v>
      </c>
      <c r="G446" s="221">
        <v>1280000</v>
      </c>
    </row>
    <row r="447" spans="1:7" s="22" customFormat="1" ht="33.75" customHeight="1">
      <c r="A447" s="231" t="str">
        <f>IF(B447&gt;0,VLOOKUP(B447,КВСР!A335:B1500,2),IF(C447&gt;0,VLOOKUP(C447,КФСР!A335:B1847,2),IF(D447&gt;0,VLOOKUP(D447,КЦСР!A335:B4339,2),IF(E447&gt;0,VLOOKUP(E447,КВР!A335:B2266,2)))))</f>
        <v>Иные безвозмездные и безвозвратные перечисления</v>
      </c>
      <c r="B447" s="233"/>
      <c r="C447" s="234"/>
      <c r="D447" s="235">
        <v>5200000</v>
      </c>
      <c r="E447" s="236"/>
      <c r="F447" s="221">
        <v>63919</v>
      </c>
      <c r="G447" s="221">
        <f t="shared" ref="G447:G448" si="40">G448</f>
        <v>63919</v>
      </c>
    </row>
    <row r="448" spans="1:7" s="22" customFormat="1" ht="47.25">
      <c r="A448" s="231" t="str">
        <f>IF(B448&gt;0,VLOOKUP(B448,КВСР!A336:B1501,2),IF(C448&gt;0,VLOOKUP(C448,КФСР!A336:B1848,2),IF(D448&gt;0,VLOOKUP(D448,КЦСР!A336:B4340,2),IF(E448&gt;0,VLOOKUP(E448,КВР!A336:B2267,2)))))</f>
        <v>Реализация региональных программ повышения эффективности бюджетных расходов</v>
      </c>
      <c r="B448" s="233"/>
      <c r="C448" s="234"/>
      <c r="D448" s="235">
        <v>5202400</v>
      </c>
      <c r="E448" s="236"/>
      <c r="F448" s="221">
        <v>63919</v>
      </c>
      <c r="G448" s="221">
        <f t="shared" si="40"/>
        <v>63919</v>
      </c>
    </row>
    <row r="449" spans="1:7" s="22" customFormat="1" ht="47.25">
      <c r="A449" s="231" t="str">
        <f>IF(B449&gt;0,VLOOKUP(B449,КВСР!A337:B1502,2),IF(C449&gt;0,VLOOKUP(C449,КФСР!A337:B1849,2),IF(D449&gt;0,VLOOKUP(D449,КЦСР!A337:B4341,2),IF(E449&gt;0,VLOOKUP(E449,КВР!A337:B2268,2)))))</f>
        <v>Реализация муниципальной программы "Повышение эффективности бюджетных расходов"</v>
      </c>
      <c r="B449" s="233"/>
      <c r="C449" s="234"/>
      <c r="D449" s="235">
        <v>5202402</v>
      </c>
      <c r="E449" s="441"/>
      <c r="F449" s="221">
        <v>63919</v>
      </c>
      <c r="G449" s="221">
        <f>SUM(G450:G451)</f>
        <v>63919</v>
      </c>
    </row>
    <row r="450" spans="1:7" s="22" customFormat="1" ht="31.5">
      <c r="A450" s="231" t="str">
        <f>IF(B450&gt;0,VLOOKUP(B450,КВСР!A338:B1503,2),IF(C450&gt;0,VLOOKUP(C450,КФСР!A338:B1850,2),IF(D450&gt;0,VLOOKUP(D450,КЦСР!A338:B4342,2),IF(E450&gt;0,VLOOKUP(E450,КВР!A338:B2269,2)))))</f>
        <v>Фонд оплаты труда и страховые взносы</v>
      </c>
      <c r="B450" s="233"/>
      <c r="C450" s="234"/>
      <c r="D450" s="235"/>
      <c r="E450" s="236">
        <v>121</v>
      </c>
      <c r="F450" s="221">
        <v>47619</v>
      </c>
      <c r="G450" s="221">
        <v>47619</v>
      </c>
    </row>
    <row r="451" spans="1:7" s="22" customFormat="1" ht="31.5">
      <c r="A451" s="231" t="str">
        <f>IF(B451&gt;0,VLOOKUP(B451,КВСР!A339:B1504,2),IF(C451&gt;0,VLOOKUP(C451,КФСР!A339:B1851,2),IF(D451&gt;0,VLOOKUP(D451,КЦСР!A339:B4343,2),IF(E451&gt;0,VLOOKUP(E451,КВР!A339:B2270,2)))))</f>
        <v>Прочая закупка товаров, работ и услуг для государственных нужд</v>
      </c>
      <c r="B451" s="233"/>
      <c r="C451" s="234"/>
      <c r="D451" s="235"/>
      <c r="E451" s="236">
        <v>244</v>
      </c>
      <c r="F451" s="221">
        <v>16300</v>
      </c>
      <c r="G451" s="221">
        <v>16300</v>
      </c>
    </row>
    <row r="452" spans="1:7" s="22" customFormat="1" ht="31.5">
      <c r="A452" s="226" t="str">
        <f>IF(B452&gt;0,VLOOKUP(B452,КВСР!A256:B1421,2),IF(#REF!&gt;0,VLOOKUP(#REF!,КФСР!A256:B1768,2),IF(D452&gt;0,VLOOKUP(D452,КЦСР!A256:B4260,2),IF(#REF!&gt;0,VLOOKUP(#REF!,КВР!A256:B2187,2)))))</f>
        <v>Департамент финансов администрации ТМР</v>
      </c>
      <c r="B452" s="227">
        <v>955</v>
      </c>
      <c r="C452" s="234"/>
      <c r="D452" s="229"/>
      <c r="E452" s="236"/>
      <c r="F452" s="222">
        <v>31921245</v>
      </c>
      <c r="G452" s="222">
        <f>G453+G463+G474+G478+G487+G491+G501+G496</f>
        <v>31780885</v>
      </c>
    </row>
    <row r="453" spans="1:7" s="22" customFormat="1" ht="64.5" customHeight="1">
      <c r="A453" s="231" t="str">
        <f>IF(B453&gt;0,VLOOKUP(B453,КВСР!A340:B1505,2),IF(C453&gt;0,VLOOKUP(C453,КФСР!A340:B1852,2),IF(D453&gt;0,VLOOKUP(D453,КЦСР!A340:B4344,2),IF(E453&gt;0,VLOOKUP(E453,КВР!A340:B2271,2)))))</f>
        <v>Обеспечение деятельности финансовых, налоговых и таможенных органов и органов финансового (финансово-бюджетного) надзора</v>
      </c>
      <c r="B453" s="233"/>
      <c r="C453" s="234">
        <v>106</v>
      </c>
      <c r="D453" s="235"/>
      <c r="E453" s="236"/>
      <c r="F453" s="221">
        <v>13619932</v>
      </c>
      <c r="G453" s="221">
        <f>G455</f>
        <v>13481570</v>
      </c>
    </row>
    <row r="454" spans="1:7" s="22" customFormat="1" ht="78.75">
      <c r="A454" s="231" t="str">
        <f>IF(B454&gt;0,VLOOKUP(B454,КВСР!A341:B1506,2),IF(C454&gt;0,VLOOKUP(C454,КФСР!A341:B1853,2),IF(D454&gt;0,VLOOKUP(D454,КЦСР!A341:B4345,2),IF(E454&gt;0,VLOOKUP(E454,КВР!A341:B2272,2)))))</f>
        <v>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v>
      </c>
      <c r="B454" s="233"/>
      <c r="C454" s="255"/>
      <c r="D454" s="235">
        <v>20000</v>
      </c>
      <c r="E454" s="236"/>
      <c r="F454" s="221">
        <v>13619932</v>
      </c>
      <c r="G454" s="221">
        <f t="shared" ref="G454" si="41">G455</f>
        <v>13481570</v>
      </c>
    </row>
    <row r="455" spans="1:7" s="22" customFormat="1">
      <c r="A455" s="231" t="str">
        <f>IF(B455&gt;0,VLOOKUP(B455,КВСР!A342:B1507,2),IF(C455&gt;0,VLOOKUP(C455,КФСР!A342:B1854,2),IF(D455&gt;0,VLOOKUP(D455,КЦСР!A342:B4346,2),IF(E455&gt;0,VLOOKUP(E455,КВР!A342:B2273,2)))))</f>
        <v>Центральный аппарат</v>
      </c>
      <c r="B455" s="233"/>
      <c r="C455" s="234"/>
      <c r="D455" s="229">
        <v>20400</v>
      </c>
      <c r="E455" s="441"/>
      <c r="F455" s="221">
        <v>13619932</v>
      </c>
      <c r="G455" s="221">
        <f>SUM(G456:G462)</f>
        <v>13481570</v>
      </c>
    </row>
    <row r="456" spans="1:7" ht="23.25" customHeight="1">
      <c r="A456" s="231" t="str">
        <f>IF(B456&gt;0,VLOOKUP(B456,КВСР!A343:B1508,2),IF(C456&gt;0,VLOOKUP(C456,КФСР!A343:B1855,2),IF(D456&gt;0,VLOOKUP(D456,КЦСР!A343:B4347,2),IF(E456&gt;0,VLOOKUP(E456,КВР!A343:B2274,2)))))</f>
        <v>Фонд оплаты труда и страховые взносы</v>
      </c>
      <c r="B456" s="233"/>
      <c r="C456" s="234"/>
      <c r="D456" s="235"/>
      <c r="E456" s="236">
        <v>121</v>
      </c>
      <c r="F456" s="221">
        <v>10375252</v>
      </c>
      <c r="G456" s="221">
        <v>10357946</v>
      </c>
    </row>
    <row r="457" spans="1:7" ht="31.5">
      <c r="A457" s="231" t="str">
        <f>IF(B457&gt;0,VLOOKUP(B457,КВСР!A344:B1509,2),IF(C457&gt;0,VLOOKUP(C457,КФСР!A344:B1856,2),IF(D457&gt;0,VLOOKUP(D457,КЦСР!A344:B4348,2),IF(E457&gt;0,VLOOKUP(E457,КВР!A344:B2275,2)))))</f>
        <v>Иные выплаты персоналу, за исключением фонда оплаты труда</v>
      </c>
      <c r="B457" s="233"/>
      <c r="C457" s="234"/>
      <c r="D457" s="235"/>
      <c r="E457" s="236">
        <v>122</v>
      </c>
      <c r="F457" s="221">
        <v>5000</v>
      </c>
      <c r="G457" s="221">
        <v>2950</v>
      </c>
    </row>
    <row r="458" spans="1:7" ht="47.25">
      <c r="A458" s="231" t="str">
        <f>IF(B458&gt;0,VLOOKUP(B458,КВСР!A345:B1510,2),IF(C458&gt;0,VLOOKUP(C458,КФСР!A345:B1857,2),IF(D458&gt;0,VLOOKUP(D458,КЦСР!A345:B4349,2),IF(E458&gt;0,VLOOKUP(E458,КВР!A345:B2276,2)))))</f>
        <v>Закупка товаров, работ, услуг в сфере информационно-коммуникационных технологий</v>
      </c>
      <c r="B458" s="233"/>
      <c r="C458" s="234"/>
      <c r="D458" s="235"/>
      <c r="E458" s="236">
        <v>242</v>
      </c>
      <c r="F458" s="221">
        <v>1159740</v>
      </c>
      <c r="G458" s="221">
        <v>1063836</v>
      </c>
    </row>
    <row r="459" spans="1:7" ht="47.25" hidden="1">
      <c r="A459" s="231" t="str">
        <f>IF(B459&gt;0,VLOOKUP(B459,КВСР!A346:B1511,2),IF(C459&gt;0,VLOOKUP(C459,КФСР!A346:B1858,2),IF(D459&gt;0,VLOOKUP(D459,КЦСР!A346:B4350,2),IF(E459&gt;0,VLOOKUP(E459,КВР!A346:B2277,2)))))</f>
        <v xml:space="preserve">Закупка товаров, работ, услуг в целях капитального ремонта государственного имущества </v>
      </c>
      <c r="B459" s="233"/>
      <c r="C459" s="234"/>
      <c r="D459" s="235"/>
      <c r="E459" s="236">
        <v>243</v>
      </c>
      <c r="F459" s="221">
        <v>0</v>
      </c>
      <c r="G459" s="221"/>
    </row>
    <row r="460" spans="1:7" ht="31.5">
      <c r="A460" s="231" t="str">
        <f>IF(B460&gt;0,VLOOKUP(B460,КВСР!A347:B1512,2),IF(C460&gt;0,VLOOKUP(C460,КФСР!A347:B1859,2),IF(D460&gt;0,VLOOKUP(D460,КЦСР!A347:B4351,2),IF(E460&gt;0,VLOOKUP(E460,КВР!A347:B2278,2)))))</f>
        <v>Прочая закупка товаров, работ и услуг для государственных нужд</v>
      </c>
      <c r="B460" s="233"/>
      <c r="C460" s="234"/>
      <c r="D460" s="235"/>
      <c r="E460" s="236">
        <v>244</v>
      </c>
      <c r="F460" s="221">
        <v>2022940</v>
      </c>
      <c r="G460" s="221">
        <v>2013396</v>
      </c>
    </row>
    <row r="461" spans="1:7" ht="31.5">
      <c r="A461" s="231" t="str">
        <f>IF(B461&gt;0,VLOOKUP(B461,КВСР!A348:B1513,2),IF(C461&gt;0,VLOOKUP(C461,КФСР!A348:B1860,2),IF(D461&gt;0,VLOOKUP(D461,КЦСР!A348:B4352,2),IF(E461&gt;0,VLOOKUP(E461,КВР!A348:B2279,2)))))</f>
        <v>Уплата налога на имущество организаций и земельного налога</v>
      </c>
      <c r="B461" s="233"/>
      <c r="C461" s="234"/>
      <c r="D461" s="235"/>
      <c r="E461" s="236">
        <v>851</v>
      </c>
      <c r="F461" s="221">
        <v>41000</v>
      </c>
      <c r="G461" s="221">
        <v>35741</v>
      </c>
    </row>
    <row r="462" spans="1:7" ht="31.5">
      <c r="A462" s="231" t="str">
        <f>IF(B462&gt;0,VLOOKUP(B462,КВСР!A349:B1514,2),IF(C462&gt;0,VLOOKUP(C462,КФСР!A349:B1861,2),IF(D462&gt;0,VLOOKUP(D462,КЦСР!A349:B4353,2),IF(E462&gt;0,VLOOKUP(E462,КВР!A349:B2280,2)))))</f>
        <v>Уплата прочих налогов, сборов и иных обязательных платежей</v>
      </c>
      <c r="B462" s="233"/>
      <c r="C462" s="234"/>
      <c r="D462" s="235"/>
      <c r="E462" s="236">
        <v>852</v>
      </c>
      <c r="F462" s="221">
        <v>16000</v>
      </c>
      <c r="G462" s="221">
        <v>7701</v>
      </c>
    </row>
    <row r="463" spans="1:7" ht="23.25" customHeight="1">
      <c r="A463" s="231" t="str">
        <f>IF(B463&gt;0,VLOOKUP(B463,КВСР!A350:B1515,2),IF(C463&gt;0,VLOOKUP(C463,КФСР!A350:B1862,2),IF(D463&gt;0,VLOOKUP(D463,КЦСР!A350:B4354,2),IF(E463&gt;0,VLOOKUP(E463,КВР!A350:B2281,2)))))</f>
        <v>Другие общегосударственные вопросы</v>
      </c>
      <c r="B463" s="233"/>
      <c r="C463" s="234">
        <v>113</v>
      </c>
      <c r="D463" s="235"/>
      <c r="E463" s="236"/>
      <c r="F463" s="221">
        <v>1493438</v>
      </c>
      <c r="G463" s="221">
        <f>G466+G470</f>
        <v>1493438</v>
      </c>
    </row>
    <row r="464" spans="1:7" ht="47.25">
      <c r="A464" s="231" t="str">
        <f>IF(B464&gt;0,VLOOKUP(B464,КВСР!A351:B1516,2),IF(C464&gt;0,VLOOKUP(C464,КФСР!A351:B1863,2),IF(D464&gt;0,VLOOKUP(D464,КЦСР!A351:B4355,2),IF(E464&gt;0,VLOOKUP(E464,КВР!A351:B2282,2)))))</f>
        <v>Реализация государственных функций, связанных с общегосударственным управлением</v>
      </c>
      <c r="B464" s="233"/>
      <c r="C464" s="243"/>
      <c r="D464" s="235">
        <v>920000</v>
      </c>
      <c r="E464" s="236"/>
      <c r="F464" s="221">
        <v>10989</v>
      </c>
      <c r="G464" s="221">
        <f t="shared" ref="G464:G466" si="42">G465</f>
        <v>10989</v>
      </c>
    </row>
    <row r="465" spans="1:7" ht="51.75" customHeight="1">
      <c r="A465" s="231" t="str">
        <f>IF(B465&gt;0,VLOOKUP(B465,КВСР!A352:B1517,2),IF(C465&gt;0,VLOOKUP(C465,КФСР!A352:B1864,2),IF(D465&gt;0,VLOOKUP(D465,КЦСР!A352:B4356,2),IF(E465&gt;0,VLOOKUP(E465,КВР!A352:B2283,2)))))</f>
        <v>Программа энергосбережения и повышения энергетической эффективности на период до 2020 года</v>
      </c>
      <c r="B465" s="233"/>
      <c r="C465" s="234"/>
      <c r="D465" s="235">
        <v>923400</v>
      </c>
      <c r="E465" s="236"/>
      <c r="F465" s="221">
        <v>10989</v>
      </c>
      <c r="G465" s="221">
        <f t="shared" si="42"/>
        <v>10989</v>
      </c>
    </row>
    <row r="466" spans="1:7" ht="116.25" customHeight="1">
      <c r="A466" s="231" t="str">
        <f>IF(B466&gt;0,VLOOKUP(B466,КВСР!A353:B1518,2),IF(C466&gt;0,VLOOKUP(C466,КФСР!A353:B1865,2),IF(D466&gt;0,VLOOKUP(D466,КЦСР!A353:B4357,2),IF(E466&gt;0,VLOOKUP(E466,КВР!A353:B2284,2)))))</f>
        <v>Проведение мероприятий по повышению энергоэффективности в муниципальных районах (городских округах) в рамках реализации областной целевой программы "Энергосбережение и повышение энергоэффективности в Ярославской области"</v>
      </c>
      <c r="B466" s="233"/>
      <c r="C466" s="234"/>
      <c r="D466" s="235">
        <v>923403</v>
      </c>
      <c r="E466" s="442"/>
      <c r="F466" s="221">
        <v>10989</v>
      </c>
      <c r="G466" s="221">
        <f t="shared" si="42"/>
        <v>10989</v>
      </c>
    </row>
    <row r="467" spans="1:7" ht="31.5">
      <c r="A467" s="231" t="str">
        <f>IF(B467&gt;0,VLOOKUP(B467,КВСР!A354:B1519,2),IF(C467&gt;0,VLOOKUP(C467,КФСР!A354:B1866,2),IF(D467&gt;0,VLOOKUP(D467,КЦСР!A354:B4358,2),IF(E467&gt;0,VLOOKUP(E467,КВР!A354:B2285,2)))))</f>
        <v>Прочая закупка товаров, работ и услуг для государственных нужд</v>
      </c>
      <c r="B467" s="233"/>
      <c r="C467" s="234"/>
      <c r="D467" s="235"/>
      <c r="E467" s="236">
        <v>244</v>
      </c>
      <c r="F467" s="221">
        <v>10989</v>
      </c>
      <c r="G467" s="221">
        <v>10989</v>
      </c>
    </row>
    <row r="468" spans="1:7" ht="31.5">
      <c r="A468" s="231" t="str">
        <f>IF(B468&gt;0,VLOOKUP(B468,КВСР!A355:B1520,2),IF(C468&gt;0,VLOOKUP(C468,КФСР!A355:B1867,2),IF(D468&gt;0,VLOOKUP(D468,КЦСР!A355:B4359,2),IF(E468&gt;0,VLOOKUP(E468,КВР!A355:B2286,2)))))</f>
        <v>Иные безвозмездные и безвозвратные перечисления</v>
      </c>
      <c r="B468" s="233"/>
      <c r="C468" s="234"/>
      <c r="D468" s="235">
        <v>5200000</v>
      </c>
      <c r="E468" s="236"/>
      <c r="F468" s="221">
        <v>1482449</v>
      </c>
      <c r="G468" s="221">
        <f t="shared" ref="G468:G469" si="43">G469</f>
        <v>1482449</v>
      </c>
    </row>
    <row r="469" spans="1:7" ht="47.25">
      <c r="A469" s="231" t="str">
        <f>IF(B469&gt;0,VLOOKUP(B469,КВСР!A356:B1521,2),IF(C469&gt;0,VLOOKUP(C469,КФСР!A356:B1868,2),IF(D469&gt;0,VLOOKUP(D469,КЦСР!A356:B4360,2),IF(E469&gt;0,VLOOKUP(E469,КВР!A356:B2287,2)))))</f>
        <v>Реализация региональных программ повышения эффективности бюджетных расходов</v>
      </c>
      <c r="B469" s="233"/>
      <c r="C469" s="234"/>
      <c r="D469" s="235">
        <v>5202400</v>
      </c>
      <c r="E469" s="236"/>
      <c r="F469" s="221">
        <v>1482449</v>
      </c>
      <c r="G469" s="221">
        <f t="shared" si="43"/>
        <v>1482449</v>
      </c>
    </row>
    <row r="470" spans="1:7" ht="47.25">
      <c r="A470" s="231" t="str">
        <f>IF(B470&gt;0,VLOOKUP(B470,КВСР!A357:B1522,2),IF(C470&gt;0,VLOOKUP(C470,КФСР!A357:B1869,2),IF(D470&gt;0,VLOOKUP(D470,КЦСР!A357:B4361,2),IF(E470&gt;0,VLOOKUP(E470,КВР!A357:B2288,2)))))</f>
        <v>Реализация муниципальной программы "Повышение эффективности бюджетных расходов"</v>
      </c>
      <c r="B470" s="233"/>
      <c r="C470" s="234"/>
      <c r="D470" s="235">
        <v>5202402</v>
      </c>
      <c r="E470" s="442"/>
      <c r="F470" s="221">
        <v>1482449</v>
      </c>
      <c r="G470" s="221">
        <f>SUM(G471:G473)</f>
        <v>1482449</v>
      </c>
    </row>
    <row r="471" spans="1:7" ht="31.5">
      <c r="A471" s="231" t="str">
        <f>IF(B471&gt;0,VLOOKUP(B471,КВСР!A358:B1523,2),IF(C471&gt;0,VLOOKUP(C471,КФСР!A358:B1870,2),IF(D471&gt;0,VLOOKUP(D471,КЦСР!A358:B4362,2),IF(E471&gt;0,VLOOKUP(E471,КВР!A358:B2289,2)))))</f>
        <v>Фонд оплаты труда и страховые взносы</v>
      </c>
      <c r="B471" s="233"/>
      <c r="C471" s="234"/>
      <c r="D471" s="235"/>
      <c r="E471" s="236">
        <v>121</v>
      </c>
      <c r="F471" s="221">
        <v>193743</v>
      </c>
      <c r="G471" s="221">
        <v>193743</v>
      </c>
    </row>
    <row r="472" spans="1:7" ht="47.25">
      <c r="A472" s="231" t="str">
        <f>IF(B472&gt;0,VLOOKUP(B472,КВСР!A359:B1524,2),IF(C472&gt;0,VLOOKUP(C472,КФСР!A359:B1871,2),IF(D472&gt;0,VLOOKUP(D472,КЦСР!A359:B4363,2),IF(E472&gt;0,VLOOKUP(E472,КВР!A359:B2290,2)))))</f>
        <v>Закупка товаров, работ, услуг в сфере информационно-коммуникационных технологий</v>
      </c>
      <c r="B472" s="233"/>
      <c r="C472" s="234"/>
      <c r="D472" s="235"/>
      <c r="E472" s="236">
        <v>242</v>
      </c>
      <c r="F472" s="221">
        <v>887219</v>
      </c>
      <c r="G472" s="221">
        <v>887219</v>
      </c>
    </row>
    <row r="473" spans="1:7" ht="31.5">
      <c r="A473" s="231" t="str">
        <f>IF(B473&gt;0,VLOOKUP(B473,КВСР!A360:B1525,2),IF(C473&gt;0,VLOOKUP(C473,КФСР!A360:B1872,2),IF(D473&gt;0,VLOOKUP(D473,КЦСР!A360:B4364,2),IF(E473&gt;0,VLOOKUP(E473,КВР!A360:B2291,2)))))</f>
        <v>Прочая закупка товаров, работ и услуг для государственных нужд</v>
      </c>
      <c r="B473" s="233"/>
      <c r="C473" s="234"/>
      <c r="D473" s="235"/>
      <c r="E473" s="236">
        <v>244</v>
      </c>
      <c r="F473" s="221">
        <v>401487</v>
      </c>
      <c r="G473" s="221">
        <v>401487</v>
      </c>
    </row>
    <row r="474" spans="1:7" ht="31.5">
      <c r="A474" s="231" t="str">
        <f>IF(B474&gt;0,VLOOKUP(B474,КВСР!A361:B1526,2),IF(C474&gt;0,VLOOKUP(C474,КФСР!A361:B1873,2),IF(D474&gt;0,VLOOKUP(D474,КЦСР!A361:B4365,2),IF(E474&gt;0,VLOOKUP(E474,КВР!A361:B2292,2)))))</f>
        <v>Мобилизационная и вневойсковая подготовка</v>
      </c>
      <c r="B474" s="233"/>
      <c r="C474" s="234">
        <v>203</v>
      </c>
      <c r="D474" s="235"/>
      <c r="E474" s="236"/>
      <c r="F474" s="221">
        <v>675000</v>
      </c>
      <c r="G474" s="221">
        <f t="shared" ref="G474:G485" si="44">G475</f>
        <v>675000</v>
      </c>
    </row>
    <row r="475" spans="1:7" ht="31.5">
      <c r="A475" s="231" t="str">
        <f>IF(B475&gt;0,VLOOKUP(B475,КВСР!A362:B1527,2),IF(C475&gt;0,VLOOKUP(C475,КФСР!A362:B1874,2),IF(D475&gt;0,VLOOKUP(D475,КЦСР!A362:B4366,2),IF(E475&gt;0,VLOOKUP(E475,КВР!A362:B2293,2)))))</f>
        <v>Руководство и управление в сфере установленных функций</v>
      </c>
      <c r="B475" s="233"/>
      <c r="C475" s="234"/>
      <c r="D475" s="235">
        <v>10000</v>
      </c>
      <c r="E475" s="236"/>
      <c r="F475" s="221">
        <v>675000</v>
      </c>
      <c r="G475" s="221">
        <f t="shared" si="44"/>
        <v>675000</v>
      </c>
    </row>
    <row r="476" spans="1:7" ht="47.25">
      <c r="A476" s="231" t="str">
        <f>IF(B476&gt;0,VLOOKUP(B476,КВСР!A363:B1528,2),IF(C476&gt;0,VLOOKUP(C476,КФСР!A363:B1875,2),IF(D476&gt;0,VLOOKUP(D476,КЦСР!A363:B4367,2),IF(E476&gt;0,VLOOKUP(E476,КВР!A363:B2294,2)))))</f>
        <v>Осуществление первичного воинского учета на территориях, где отсутствуют военные комиссариаты</v>
      </c>
      <c r="B476" s="233"/>
      <c r="C476" s="234"/>
      <c r="D476" s="235">
        <v>13600</v>
      </c>
      <c r="E476" s="442"/>
      <c r="F476" s="221">
        <v>675000</v>
      </c>
      <c r="G476" s="221">
        <f t="shared" si="44"/>
        <v>675000</v>
      </c>
    </row>
    <row r="477" spans="1:7">
      <c r="A477" s="231" t="str">
        <f>IF(B477&gt;0,VLOOKUP(B477,КВСР!A364:B1529,2),IF(C477&gt;0,VLOOKUP(C477,КФСР!A364:B1876,2),IF(D477&gt;0,VLOOKUP(D477,КЦСР!A364:B4368,2),IF(E477&gt;0,VLOOKUP(E477,КВР!A364:B2295,2)))))</f>
        <v>Субвенции</v>
      </c>
      <c r="B477" s="233"/>
      <c r="C477" s="234"/>
      <c r="D477" s="235"/>
      <c r="E477" s="236">
        <v>530</v>
      </c>
      <c r="F477" s="221">
        <v>675000</v>
      </c>
      <c r="G477" s="221">
        <v>675000</v>
      </c>
    </row>
    <row r="478" spans="1:7" ht="31.5">
      <c r="A478" s="231" t="str">
        <f>IF(B478&gt;0,VLOOKUP(B478,КВСР!A365:B1530,2),IF(C478&gt;0,VLOOKUP(C478,КФСР!A365:B1877,2),IF(D478&gt;0,VLOOKUP(D478,КЦСР!A365:B4369,2),IF(E478&gt;0,VLOOKUP(E478,КВР!A365:B2296,2)))))</f>
        <v>Другие вопросы в области национальной экономики</v>
      </c>
      <c r="B478" s="233"/>
      <c r="C478" s="234">
        <v>412</v>
      </c>
      <c r="D478" s="235"/>
      <c r="E478" s="236"/>
      <c r="F478" s="221">
        <v>10000000</v>
      </c>
      <c r="G478" s="221">
        <f>G481+G485</f>
        <v>10000000</v>
      </c>
    </row>
    <row r="479" spans="1:7" ht="31.5">
      <c r="A479" s="231" t="str">
        <f>IF(B479&gt;0,VLOOKUP(B479,КВСР!A366:B1531,2),IF(C479&gt;0,VLOOKUP(C479,КФСР!A366:B1878,2),IF(D479&gt;0,VLOOKUP(D479,КЦСР!A366:B4370,2),IF(E479&gt;0,VLOOKUP(E479,КВР!A366:B2297,2)))))</f>
        <v>Малый бизнес и предпринимательство</v>
      </c>
      <c r="B479" s="233"/>
      <c r="C479" s="234"/>
      <c r="D479" s="235">
        <v>3450000</v>
      </c>
      <c r="E479" s="236"/>
      <c r="F479" s="221">
        <v>8000000</v>
      </c>
      <c r="G479" s="221">
        <f t="shared" si="44"/>
        <v>8000000</v>
      </c>
    </row>
    <row r="480" spans="1:7" ht="63">
      <c r="A480" s="231" t="str">
        <f>IF(B480&gt;0,VLOOKUP(B480,КВСР!A367:B1532,2),IF(C480&gt;0,VLOOKUP(C480,КФСР!A367:B1879,2),IF(D480&gt;0,VLOOKUP(D480,КЦСР!A367:B4371,2),IF(E480&gt;0,VLOOKUP(E480,КВР!A367:B2298,2)))))</f>
        <v>Субсидии на государственную поддержку малого и среднего предпринимательства, включая крестьянские (фермерские) хозяйства</v>
      </c>
      <c r="B480" s="233"/>
      <c r="C480" s="234"/>
      <c r="D480" s="235">
        <v>3450100</v>
      </c>
      <c r="E480" s="236"/>
      <c r="F480" s="221">
        <v>8000000</v>
      </c>
      <c r="G480" s="221">
        <f t="shared" si="44"/>
        <v>8000000</v>
      </c>
    </row>
    <row r="481" spans="1:7" ht="189">
      <c r="A481" s="231" t="str">
        <f>IF(B481&gt;0,VLOOKUP(B481,КВСР!A368:B1533,2),IF(C481&gt;0,VLOOKUP(C481,КФСР!A368:B1880,2),IF(D481&gt;0,VLOOKUP(D481,КЦСР!A368:B4372,2),IF(E481&gt;0,VLOOKUP(E481,КВР!A368:B2299,2)))))</f>
        <v>Субсидия на реализацию муниципальных целевых программ развития субъектов малого и среднего предпринимательства, включенных в перечень монопрофильных муниципальных районов с высокой степенью проявления кризисной ситуации в социально-экономической сфере и (или) находящихся в зоне повышенной степени риска в части средств федерального бюджета</v>
      </c>
      <c r="B481" s="233"/>
      <c r="C481" s="234"/>
      <c r="D481" s="235">
        <v>3450103</v>
      </c>
      <c r="E481" s="236"/>
      <c r="F481" s="221">
        <v>8000000</v>
      </c>
      <c r="G481" s="221">
        <f t="shared" si="44"/>
        <v>8000000</v>
      </c>
    </row>
    <row r="482" spans="1:7" ht="78.75">
      <c r="A482" s="231" t="str">
        <f>IF(B482&gt;0,VLOOKUP(B482,КВСР!A369:B1534,2),IF(C482&gt;0,VLOOKUP(C482,КФСР!A369:B1881,2),IF(D482&gt;0,VLOOKUP(D482,КЦСР!A369:B4373,2),IF(E482&gt;0,VLOOKUP(E482,КВР!A369:B2300,2)))))</f>
        <v>Субсидии, за исключением субсидий на софинансирование объектов капитального строительства государственной собственности и муниципальной собственности</v>
      </c>
      <c r="B482" s="233"/>
      <c r="C482" s="234"/>
      <c r="D482" s="235"/>
      <c r="E482" s="236">
        <v>521</v>
      </c>
      <c r="F482" s="221">
        <v>8000000</v>
      </c>
      <c r="G482" s="221">
        <v>8000000</v>
      </c>
    </row>
    <row r="483" spans="1:7">
      <c r="A483" s="231" t="str">
        <f>IF(B483&gt;0,VLOOKUP(B483,КВСР!A370:B1535,2),IF(C483&gt;0,VLOOKUP(C483,КФСР!A370:B1882,2),IF(D483&gt;0,VLOOKUP(D483,КЦСР!A370:B4374,2),IF(E483&gt;0,VLOOKUP(E483,КВР!A370:B2301,2)))))</f>
        <v>Региональные целевые программы</v>
      </c>
      <c r="B483" s="233"/>
      <c r="C483" s="243"/>
      <c r="D483" s="235">
        <v>5220000</v>
      </c>
      <c r="E483" s="236"/>
      <c r="F483" s="221">
        <v>2000000</v>
      </c>
      <c r="G483" s="221">
        <f t="shared" si="44"/>
        <v>2000000</v>
      </c>
    </row>
    <row r="484" spans="1:7" ht="31.5">
      <c r="A484" s="231" t="str">
        <f>IF(B484&gt;0,VLOOKUP(B484,КВСР!A371:B1536,2),IF(C484&gt;0,VLOOKUP(C484,КФСР!A371:B1883,2),IF(D484&gt;0,VLOOKUP(D484,КЦСР!A371:B4375,2),IF(E484&gt;0,VLOOKUP(E484,КВР!A371:B2302,2)))))</f>
        <v>ОЦП Развития субъектов малого и среднего предпринимательства ЯО</v>
      </c>
      <c r="B484" s="233"/>
      <c r="C484" s="234"/>
      <c r="D484" s="235">
        <v>5223100</v>
      </c>
      <c r="E484" s="236"/>
      <c r="F484" s="221">
        <v>2000000</v>
      </c>
      <c r="G484" s="221">
        <f t="shared" si="44"/>
        <v>2000000</v>
      </c>
    </row>
    <row r="485" spans="1:7" ht="78.75">
      <c r="A485" s="231" t="str">
        <f>IF(B485&gt;0,VLOOKUP(B485,КВСР!A372:B1537,2),IF(C485&gt;0,VLOOKUP(C485,КФСР!A372:B1884,2),IF(D485&gt;0,VLOOKUP(D485,КЦСР!A372:B4376,2),IF(E485&gt;0,VLOOKUP(E485,КВР!A372:B2303,2)))))</f>
        <v>ОЦП Развития субъектов малого и среднего предпринимательства ЯО в части реализации МП включенных в перечень монопрофильных муниципальных районов</v>
      </c>
      <c r="B485" s="233"/>
      <c r="C485" s="234"/>
      <c r="D485" s="235">
        <v>5223103</v>
      </c>
      <c r="E485" s="442"/>
      <c r="F485" s="221">
        <v>2000000</v>
      </c>
      <c r="G485" s="221">
        <f t="shared" si="44"/>
        <v>2000000</v>
      </c>
    </row>
    <row r="486" spans="1:7" ht="78.75">
      <c r="A486" s="231" t="str">
        <f>IF(B486&gt;0,VLOOKUP(B486,КВСР!A373:B1538,2),IF(C486&gt;0,VLOOKUP(C486,КФСР!A373:B1885,2),IF(D486&gt;0,VLOOKUP(D486,КЦСР!A373:B4377,2),IF(E486&gt;0,VLOOKUP(E486,КВР!A373:B2304,2)))))</f>
        <v>Субсидии, за исключением субсидий на софинансирование объектов капитального строительства государственной собственности и муниципальной собственности</v>
      </c>
      <c r="B486" s="233"/>
      <c r="C486" s="234"/>
      <c r="D486" s="235"/>
      <c r="E486" s="236">
        <v>521</v>
      </c>
      <c r="F486" s="221">
        <v>2000000</v>
      </c>
      <c r="G486" s="221">
        <v>2000000</v>
      </c>
    </row>
    <row r="487" spans="1:7" ht="47.25">
      <c r="A487" s="231" t="str">
        <f>IF(B487&gt;0,VLOOKUP(B487,КВСР!A374:B1539,2),IF(C487&gt;0,VLOOKUP(C487,КФСР!A374:B1886,2),IF(D487&gt;0,VLOOKUP(D487,КЦСР!A374:B4378,2),IF(E487&gt;0,VLOOKUP(E487,КВР!A374:B2305,2)))))</f>
        <v>Обслуживание внутреннего государственного и муниципального долга</v>
      </c>
      <c r="B487" s="233"/>
      <c r="C487" s="234">
        <v>1301</v>
      </c>
      <c r="D487" s="235"/>
      <c r="E487" s="236"/>
      <c r="F487" s="221">
        <v>1120000</v>
      </c>
      <c r="G487" s="221">
        <f t="shared" ref="G487:G489" si="45">G488</f>
        <v>1118002</v>
      </c>
    </row>
    <row r="488" spans="1:7" ht="31.5">
      <c r="A488" s="231" t="str">
        <f>IF(B488&gt;0,VLOOKUP(B488,КВСР!A375:B1540,2),IF(C488&gt;0,VLOOKUP(C488,КФСР!A375:B1887,2),IF(D488&gt;0,VLOOKUP(D488,КЦСР!A375:B4379,2),IF(E488&gt;0,VLOOKUP(E488,КВР!A375:B2306,2)))))</f>
        <v>Процентные платежи по долговым обязательствам</v>
      </c>
      <c r="B488" s="233"/>
      <c r="C488" s="243"/>
      <c r="D488" s="235">
        <v>650000</v>
      </c>
      <c r="E488" s="236"/>
      <c r="F488" s="221">
        <v>1120000</v>
      </c>
      <c r="G488" s="221">
        <f t="shared" si="45"/>
        <v>1118002</v>
      </c>
    </row>
    <row r="489" spans="1:7" ht="31.5">
      <c r="A489" s="231" t="str">
        <f>IF(B489&gt;0,VLOOKUP(B489,КВСР!A376:B1541,2),IF(C489&gt;0,VLOOKUP(C489,КФСР!A376:B1888,2),IF(D489&gt;0,VLOOKUP(D489,КЦСР!A376:B4380,2),IF(E489&gt;0,VLOOKUP(E489,КВР!A376:B2307,2)))))</f>
        <v>Процентные платежи по муниципальному долгу</v>
      </c>
      <c r="B489" s="233"/>
      <c r="C489" s="234"/>
      <c r="D489" s="235">
        <v>650300</v>
      </c>
      <c r="E489" s="442"/>
      <c r="F489" s="221">
        <v>1120000</v>
      </c>
      <c r="G489" s="221">
        <f t="shared" si="45"/>
        <v>1118002</v>
      </c>
    </row>
    <row r="490" spans="1:7" ht="31.5">
      <c r="A490" s="231" t="str">
        <f>IF(B490&gt;0,VLOOKUP(B490,КВСР!A377:B1542,2),IF(C490&gt;0,VLOOKUP(C490,КФСР!A377:B1889,2),IF(D490&gt;0,VLOOKUP(D490,КЦСР!A377:B4381,2),IF(E490&gt;0,VLOOKUP(E490,КВР!A377:B2308,2)))))</f>
        <v>Обслуживание государственного долга Российской Федерации</v>
      </c>
      <c r="B490" s="233"/>
      <c r="C490" s="234"/>
      <c r="D490" s="235"/>
      <c r="E490" s="236">
        <v>710</v>
      </c>
      <c r="F490" s="221">
        <v>1120000</v>
      </c>
      <c r="G490" s="221">
        <v>1118002</v>
      </c>
    </row>
    <row r="491" spans="1:7" ht="63">
      <c r="A491" s="231" t="str">
        <f>IF(B491&gt;0,VLOOKUP(B491,КВСР!A378:B1543,2),IF(C491&gt;0,VLOOKUP(C491,КФСР!A378:B1890,2),IF(D491&gt;0,VLOOKUP(D491,КЦСР!A378:B4382,2),IF(E491&gt;0,VLOOKUP(E491,КВР!A378:B2309,2)))))</f>
        <v>Дотации на выравнивание бюджетной обеспеченности субъектов Российской Федерации и муниципальных образований</v>
      </c>
      <c r="B491" s="233"/>
      <c r="C491" s="234">
        <v>1401</v>
      </c>
      <c r="D491" s="235"/>
      <c r="E491" s="236"/>
      <c r="F491" s="221">
        <v>3625000</v>
      </c>
      <c r="G491" s="221">
        <f t="shared" ref="G491:G494" si="46">G492</f>
        <v>3625000</v>
      </c>
    </row>
    <row r="492" spans="1:7" ht="31.5">
      <c r="A492" s="231" t="str">
        <f>IF(B492&gt;0,VLOOKUP(B492,КВСР!A379:B1544,2),IF(C492&gt;0,VLOOKUP(C492,КФСР!A379:B1891,2),IF(D492&gt;0,VLOOKUP(D492,КЦСР!A379:B4383,2),IF(E492&gt;0,VLOOKUP(E492,КВР!A379:B2310,2)))))</f>
        <v>Выравнивание бюджетной обеспеченности</v>
      </c>
      <c r="B492" s="233"/>
      <c r="C492" s="243"/>
      <c r="D492" s="235">
        <v>5160000</v>
      </c>
      <c r="E492" s="236"/>
      <c r="F492" s="221">
        <v>3625000</v>
      </c>
      <c r="G492" s="221">
        <f t="shared" si="46"/>
        <v>3625000</v>
      </c>
    </row>
    <row r="493" spans="1:7" ht="31.5">
      <c r="A493" s="231" t="str">
        <f>IF(B493&gt;0,VLOOKUP(B493,КВСР!A380:B1545,2),IF(C493&gt;0,VLOOKUP(C493,КФСР!A380:B1892,2),IF(D493&gt;0,VLOOKUP(D493,КЦСР!A380:B4384,2),IF(E493&gt;0,VLOOKUP(E493,КВР!A380:B2311,2)))))</f>
        <v>Выравнивание бюджетной обеспеченности</v>
      </c>
      <c r="B493" s="233"/>
      <c r="C493" s="234"/>
      <c r="D493" s="235">
        <v>5160100</v>
      </c>
      <c r="E493" s="236"/>
      <c r="F493" s="221">
        <v>3625000</v>
      </c>
      <c r="G493" s="221">
        <f t="shared" si="46"/>
        <v>3625000</v>
      </c>
    </row>
    <row r="494" spans="1:7" ht="50.25" customHeight="1">
      <c r="A494" s="231" t="str">
        <f>IF(B494&gt;0,VLOOKUP(B494,КВСР!A381:B1546,2),IF(C494&gt;0,VLOOKUP(C494,КФСР!A381:B1893,2),IF(D494&gt;0,VLOOKUP(D494,КЦСР!A381:B4385,2),IF(E494&gt;0,VLOOKUP(E494,КВР!A381:B2312,2)))))</f>
        <v xml:space="preserve">Выравнивание бюджетной обеспеченности поселений из районного фонда финансовой поддержки </v>
      </c>
      <c r="B494" s="233"/>
      <c r="C494" s="234"/>
      <c r="D494" s="235">
        <v>5160130</v>
      </c>
      <c r="E494" s="442"/>
      <c r="F494" s="221">
        <v>3625000</v>
      </c>
      <c r="G494" s="221">
        <f t="shared" si="46"/>
        <v>3625000</v>
      </c>
    </row>
    <row r="495" spans="1:7" ht="47.25">
      <c r="A495" s="231" t="str">
        <f>IF(B495&gt;0,VLOOKUP(B495,КВСР!A382:B1547,2),IF(C495&gt;0,VLOOKUP(C495,КФСР!A382:B1894,2),IF(D495&gt;0,VLOOKUP(D495,КЦСР!A382:B4386,2),IF(E495&gt;0,VLOOKUP(E495,КВР!A382:B2313,2)))))</f>
        <v>Дотации на выравнивание бюджетной обеспеченности субъектов Российской Федерации</v>
      </c>
      <c r="B495" s="233"/>
      <c r="C495" s="234"/>
      <c r="D495" s="235"/>
      <c r="E495" s="236">
        <v>511</v>
      </c>
      <c r="F495" s="221">
        <v>3625000</v>
      </c>
      <c r="G495" s="221">
        <v>3625000</v>
      </c>
    </row>
    <row r="496" spans="1:7">
      <c r="A496" s="231" t="str">
        <f>IF(B496&gt;0,VLOOKUP(B496,КВСР!A383:B1548,2),IF(C496&gt;0,VLOOKUP(C496,КФСР!A383:B1895,2),IF(D496&gt;0,VLOOKUP(D496,КЦСР!A383:B4387,2),IF(E496&gt;0,VLOOKUP(E496,КВР!A383:B2314,2)))))</f>
        <v>Иные дотации</v>
      </c>
      <c r="B496" s="233"/>
      <c r="C496" s="234">
        <v>1402</v>
      </c>
      <c r="D496" s="235"/>
      <c r="E496" s="236"/>
      <c r="F496" s="221">
        <v>1040000</v>
      </c>
      <c r="G496" s="221">
        <f t="shared" ref="G496:G499" si="47">G497</f>
        <v>1040000</v>
      </c>
    </row>
    <row r="497" spans="1:7">
      <c r="A497" s="231" t="str">
        <f>IF(B497&gt;0,VLOOKUP(B497,КВСР!A384:B1549,2),IF(C497&gt;0,VLOOKUP(C497,КФСР!A384:B1896,2),IF(D497&gt;0,VLOOKUP(D497,КЦСР!A384:B4388,2),IF(E497&gt;0,VLOOKUP(E497,КВР!A384:B2315,2)))))</f>
        <v>Дотации</v>
      </c>
      <c r="B497" s="233"/>
      <c r="C497" s="243"/>
      <c r="D497" s="235">
        <v>5170000</v>
      </c>
      <c r="E497" s="236"/>
      <c r="F497" s="221">
        <v>1040000</v>
      </c>
      <c r="G497" s="221">
        <f t="shared" si="47"/>
        <v>1040000</v>
      </c>
    </row>
    <row r="498" spans="1:7" ht="31.5">
      <c r="A498" s="231" t="str">
        <f>IF(B498&gt;0,VLOOKUP(B498,КВСР!A385:B1550,2),IF(C498&gt;0,VLOOKUP(C498,КФСР!A385:B1897,2),IF(D498&gt;0,VLOOKUP(D498,КЦСР!A385:B4389,2),IF(E498&gt;0,VLOOKUP(E498,КВР!A385:B2316,2)))))</f>
        <v>Поддержка мер по обеспечению сбалансированности бюджетов</v>
      </c>
      <c r="B498" s="233"/>
      <c r="C498" s="234"/>
      <c r="D498" s="235">
        <v>5170200</v>
      </c>
      <c r="E498" s="236"/>
      <c r="F498" s="221">
        <v>1040000</v>
      </c>
      <c r="G498" s="221">
        <f t="shared" si="47"/>
        <v>1040000</v>
      </c>
    </row>
    <row r="499" spans="1:7" ht="31.5">
      <c r="A499" s="231" t="str">
        <f>IF(B499&gt;0,VLOOKUP(B499,КВСР!A386:B1551,2),IF(C499&gt;0,VLOOKUP(C499,КФСР!A386:B1898,2),IF(D499&gt;0,VLOOKUP(D499,КЦСР!A386:B4390,2),IF(E499&gt;0,VLOOKUP(E499,КВР!A386:B2317,2)))))</f>
        <v>Дотация на сбалансированность бюджетов поселений</v>
      </c>
      <c r="B499" s="233"/>
      <c r="C499" s="234"/>
      <c r="D499" s="235">
        <v>5170230</v>
      </c>
      <c r="E499" s="442"/>
      <c r="F499" s="221">
        <v>1040000</v>
      </c>
      <c r="G499" s="221">
        <f t="shared" si="47"/>
        <v>1040000</v>
      </c>
    </row>
    <row r="500" spans="1:7">
      <c r="A500" s="231" t="str">
        <f>IF(B500&gt;0,VLOOKUP(B500,КВСР!A387:B1552,2),IF(C500&gt;0,VLOOKUP(C500,КФСР!A387:B1899,2),IF(D500&gt;0,VLOOKUP(D500,КЦСР!A387:B4391,2),IF(E500&gt;0,VLOOKUP(E500,КВР!A387:B2318,2)))))</f>
        <v>Иные дотации</v>
      </c>
      <c r="B500" s="233"/>
      <c r="C500" s="234"/>
      <c r="D500" s="235"/>
      <c r="E500" s="236">
        <v>515</v>
      </c>
      <c r="F500" s="221">
        <v>1040000</v>
      </c>
      <c r="G500" s="221">
        <v>1040000</v>
      </c>
    </row>
    <row r="501" spans="1:7" ht="66" customHeight="1">
      <c r="A501" s="231" t="str">
        <f>IF(B501&gt;0,VLOOKUP(B501,КВСР!A388:B1553,2),IF(C501&gt;0,VLOOKUP(C501,КФСР!A388:B1900,2),IF(D501&gt;0,VLOOKUP(D501,КЦСР!A388:B4392,2),IF(E501&gt;0,VLOOKUP(E501,КВР!A388:B2319,2)))))</f>
        <v>Прочие межбюджетные трансферты бюджетам субъектов Российской Федерации и муниципальных образований общего характера</v>
      </c>
      <c r="B501" s="233"/>
      <c r="C501" s="234">
        <v>1403</v>
      </c>
      <c r="D501" s="235"/>
      <c r="E501" s="236"/>
      <c r="F501" s="221">
        <v>347875</v>
      </c>
      <c r="G501" s="221">
        <f t="shared" ref="G501:G503" si="48">G502</f>
        <v>347875</v>
      </c>
    </row>
    <row r="502" spans="1:7">
      <c r="A502" s="231" t="str">
        <f>IF(B502&gt;0,VLOOKUP(B502,КВСР!A389:B1554,2),IF(C502&gt;0,VLOOKUP(C502,КФСР!A389:B1901,2),IF(D502&gt;0,VLOOKUP(D502,КЦСР!A389:B4393,2),IF(E502&gt;0,VLOOKUP(E502,КВР!A389:B2320,2)))))</f>
        <v>Резервные фонды</v>
      </c>
      <c r="B502" s="233"/>
      <c r="C502" s="243"/>
      <c r="D502" s="235">
        <v>700000</v>
      </c>
      <c r="E502" s="236"/>
      <c r="F502" s="221">
        <v>347875</v>
      </c>
      <c r="G502" s="221">
        <f t="shared" si="48"/>
        <v>347875</v>
      </c>
    </row>
    <row r="503" spans="1:7" ht="52.5" customHeight="1">
      <c r="A503" s="231" t="str">
        <f>IF(B503&gt;0,VLOOKUP(B503,КВСР!A390:B1555,2),IF(C503&gt;0,VLOOKUP(C503,КФСР!A390:B1902,2),IF(D503&gt;0,VLOOKUP(D503,КЦСР!A390:B4394,2),IF(E503&gt;0,VLOOKUP(E503,КВР!A390:B2321,2)))))</f>
        <v>Резервный фонд исполнительных органов государственной власти субъектов Российской Федерации</v>
      </c>
      <c r="B503" s="233"/>
      <c r="C503" s="234"/>
      <c r="D503" s="235">
        <v>700400</v>
      </c>
      <c r="E503" s="442"/>
      <c r="F503" s="221">
        <v>347875</v>
      </c>
      <c r="G503" s="221">
        <f t="shared" si="48"/>
        <v>347875</v>
      </c>
    </row>
    <row r="504" spans="1:7">
      <c r="A504" s="231" t="str">
        <f>IF(B504&gt;0,VLOOKUP(B504,КВСР!A391:B1556,2),IF(C504&gt;0,VLOOKUP(C504,КФСР!A391:B1903,2),IF(D504&gt;0,VLOOKUP(D504,КЦСР!A391:B4395,2),IF(E504&gt;0,VLOOKUP(E504,КВР!A391:B2322,2)))))</f>
        <v xml:space="preserve">Иные межбюджетные трансферты </v>
      </c>
      <c r="B504" s="233"/>
      <c r="C504" s="234"/>
      <c r="D504" s="235"/>
      <c r="E504" s="236">
        <v>540</v>
      </c>
      <c r="F504" s="221">
        <v>347875</v>
      </c>
      <c r="G504" s="221">
        <v>347875</v>
      </c>
    </row>
    <row r="505" spans="1:7" ht="47.25">
      <c r="A505" s="226" t="str">
        <f>IF(B505&gt;0,VLOOKUP(B505,КВСР!A307:B1472,2),IF(#REF!&gt;0,VLOOKUP(#REF!,КФСР!A307:B1819,2),IF(D505&gt;0,VLOOKUP(D505,КЦСР!A307:B4311,2),IF(#REF!&gt;0,VLOOKUP(#REF!,КВР!A307:B2238,2)))))</f>
        <v>Департамент культуры, туризма и молодежной политики Администрации ТМР</v>
      </c>
      <c r="B505" s="227">
        <v>956</v>
      </c>
      <c r="C505" s="234"/>
      <c r="D505" s="229"/>
      <c r="E505" s="230"/>
      <c r="F505" s="222">
        <v>134988951</v>
      </c>
      <c r="G505" s="222">
        <f>G506+G510+G515+G520+G528+G558+G563+G596+G622+G627</f>
        <v>133960633</v>
      </c>
    </row>
    <row r="506" spans="1:7">
      <c r="A506" s="231" t="str">
        <f>IF(B506&gt;0,VLOOKUP(B506,КВСР!A306:B1471,2),IF(C506&gt;0,VLOOKUP(C506,КФСР!A306:B1818,2),IF(D506&gt;0,VLOOKUP(D506,КЦСР!A306:B4310,2),IF(E506&gt;0,VLOOKUP(E506,КВР!A306:B2237,2)))))</f>
        <v>Резервные фонды</v>
      </c>
      <c r="B506" s="232"/>
      <c r="C506" s="228">
        <v>111</v>
      </c>
      <c r="D506" s="229"/>
      <c r="E506" s="230"/>
      <c r="F506" s="221">
        <v>504297</v>
      </c>
      <c r="G506" s="221">
        <f t="shared" ref="G506:G508" si="49">G507</f>
        <v>570078</v>
      </c>
    </row>
    <row r="507" spans="1:7">
      <c r="A507" s="231" t="str">
        <f>IF(B507&gt;0,VLOOKUP(B507,КВСР!A307:B1472,2),IF(C507&gt;0,VLOOKUP(C507,КФСР!A307:B1819,2),IF(D507&gt;0,VLOOKUP(D507,КЦСР!A307:B4311,2),IF(E507&gt;0,VLOOKUP(E507,КВР!A307:B2238,2)))))</f>
        <v>Резервные фонды</v>
      </c>
      <c r="B507" s="232"/>
      <c r="C507" s="243"/>
      <c r="D507" s="229">
        <v>700000</v>
      </c>
      <c r="E507" s="230"/>
      <c r="F507" s="221">
        <v>504297</v>
      </c>
      <c r="G507" s="221">
        <f t="shared" si="49"/>
        <v>570078</v>
      </c>
    </row>
    <row r="508" spans="1:7" ht="31.5">
      <c r="A508" s="231" t="str">
        <f>IF(B508&gt;0,VLOOKUP(B508,КВСР!A308:B1473,2),IF(C508&gt;0,VLOOKUP(C508,КФСР!A308:B1820,2),IF(D508&gt;0,VLOOKUP(D508,КЦСР!A308:B4312,2),IF(E508&gt;0,VLOOKUP(E508,КВР!A308:B2239,2)))))</f>
        <v>Резервные фонды местных администраций</v>
      </c>
      <c r="B508" s="232"/>
      <c r="C508" s="228"/>
      <c r="D508" s="229">
        <v>700500</v>
      </c>
      <c r="E508" s="442"/>
      <c r="F508" s="221">
        <v>504297</v>
      </c>
      <c r="G508" s="221">
        <f t="shared" si="49"/>
        <v>570078</v>
      </c>
    </row>
    <row r="509" spans="1:7" ht="31.5">
      <c r="A509" s="231" t="str">
        <f>IF(B509&gt;0,VLOOKUP(B509,КВСР!A309:B1474,2),IF(C509&gt;0,VLOOKUP(C509,КФСР!A309:B1821,2),IF(D509&gt;0,VLOOKUP(D509,КЦСР!A309:B4313,2),IF(E509&gt;0,VLOOKUP(E509,КВР!A309:B2240,2)))))</f>
        <v>Субсидии бюджетным учреждениям на иные цели</v>
      </c>
      <c r="B509" s="232"/>
      <c r="C509" s="228"/>
      <c r="D509" s="229"/>
      <c r="E509" s="230">
        <v>612</v>
      </c>
      <c r="F509" s="221">
        <v>504297</v>
      </c>
      <c r="G509" s="221">
        <v>570078</v>
      </c>
    </row>
    <row r="510" spans="1:7" ht="31.5">
      <c r="A510" s="231" t="str">
        <f>IF(B510&gt;0,VLOOKUP(B510,КВСР!A310:B1475,2),IF(C510&gt;0,VLOOKUP(C510,КФСР!A310:B1822,2),IF(D510&gt;0,VLOOKUP(D510,КЦСР!A310:B4314,2),IF(E510&gt;0,VLOOKUP(E510,КВР!A310:B2241,2)))))</f>
        <v>Другие общегосударственные вопросы</v>
      </c>
      <c r="B510" s="232"/>
      <c r="C510" s="228">
        <v>113</v>
      </c>
      <c r="D510" s="229"/>
      <c r="E510" s="230"/>
      <c r="F510" s="221">
        <v>50527</v>
      </c>
      <c r="G510" s="221">
        <f t="shared" ref="G510:G513" si="50">G511</f>
        <v>50527</v>
      </c>
    </row>
    <row r="511" spans="1:7">
      <c r="A511" s="231" t="str">
        <f>IF(B511&gt;0,VLOOKUP(B511,КВСР!A311:B1476,2),IF(C511&gt;0,VLOOKUP(C511,КФСР!A311:B1823,2),IF(D511&gt;0,VLOOKUP(D511,КЦСР!A311:B4315,2),IF(E511&gt;0,VLOOKUP(E511,КВР!A311:B2242,2)))))</f>
        <v>Региональные целевые программы</v>
      </c>
      <c r="B511" s="232"/>
      <c r="C511" s="243"/>
      <c r="D511" s="229">
        <v>5220000</v>
      </c>
      <c r="E511" s="230"/>
      <c r="F511" s="221">
        <v>50527</v>
      </c>
      <c r="G511" s="221">
        <f t="shared" si="50"/>
        <v>50527</v>
      </c>
    </row>
    <row r="512" spans="1:7" ht="63">
      <c r="A512" s="231" t="str">
        <f>IF(B512&gt;0,VLOOKUP(B512,КВСР!A312:B1477,2),IF(C512&gt;0,VLOOKUP(C512,КФСР!A312:B1824,2),IF(D512&gt;0,VLOOKUP(D512,КЦСР!A312:B4316,2),IF(E512&gt;0,VLOOKUP(E512,КВР!A312:B2243,2)))))</f>
        <v>Областная целевая программа "Развитие правовой грамотности и правосознания граждан на территории Ярославской области"</v>
      </c>
      <c r="B512" s="232"/>
      <c r="C512" s="228"/>
      <c r="D512" s="229">
        <v>5228400</v>
      </c>
      <c r="E512" s="230"/>
      <c r="F512" s="221">
        <v>50527</v>
      </c>
      <c r="G512" s="221">
        <f t="shared" si="50"/>
        <v>50527</v>
      </c>
    </row>
    <row r="513" spans="1:7" ht="47.25">
      <c r="A513" s="231" t="str">
        <f>IF(B513&gt;0,VLOOKUP(B513,КВСР!A313:B1478,2),IF(C513&gt;0,VLOOKUP(C513,КФСР!A313:B1825,2),IF(D513&gt;0,VLOOKUP(D513,КЦСР!A313:B4317,2),IF(E513&gt;0,VLOOKUP(E513,КВР!A313:B2244,2)))))</f>
        <v>ОЦП "Обеспечение муниципальных районов документацией территориального планирования"</v>
      </c>
      <c r="B513" s="232"/>
      <c r="C513" s="228"/>
      <c r="D513" s="229">
        <v>5228402</v>
      </c>
      <c r="E513" s="442"/>
      <c r="F513" s="221">
        <v>50527</v>
      </c>
      <c r="G513" s="221">
        <f t="shared" si="50"/>
        <v>50527</v>
      </c>
    </row>
    <row r="514" spans="1:7" ht="31.5">
      <c r="A514" s="231" t="str">
        <f>IF(B514&gt;0,VLOOKUP(B514,КВСР!A314:B1479,2),IF(C514&gt;0,VLOOKUP(C514,КФСР!A314:B1826,2),IF(D514&gt;0,VLOOKUP(D514,КЦСР!A314:B4318,2),IF(E514&gt;0,VLOOKUP(E514,КВР!A314:B2245,2)))))</f>
        <v>Субсидии бюджетным учреждениям на иные цели</v>
      </c>
      <c r="B514" s="232"/>
      <c r="C514" s="228"/>
      <c r="D514" s="229"/>
      <c r="E514" s="230">
        <v>612</v>
      </c>
      <c r="F514" s="221">
        <v>50527</v>
      </c>
      <c r="G514" s="221">
        <v>50527</v>
      </c>
    </row>
    <row r="515" spans="1:7" ht="31.5">
      <c r="A515" s="231" t="str">
        <f>IF(B515&gt;0,VLOOKUP(B515,КВСР!A315:B1480,2),IF(C515&gt;0,VLOOKUP(C515,КФСР!A315:B1827,2),IF(D515&gt;0,VLOOKUP(D515,КЦСР!A315:B4319,2),IF(E515&gt;0,VLOOKUP(E515,КВР!A315:B2246,2)))))</f>
        <v>Другие вопросы в области национальной экономики</v>
      </c>
      <c r="B515" s="227"/>
      <c r="C515" s="228">
        <v>412</v>
      </c>
      <c r="D515" s="229"/>
      <c r="E515" s="230"/>
      <c r="F515" s="221">
        <v>480000</v>
      </c>
      <c r="G515" s="221">
        <f t="shared" ref="G515:G518" si="51">G516</f>
        <v>480000</v>
      </c>
    </row>
    <row r="516" spans="1:7">
      <c r="A516" s="231" t="str">
        <f>IF(B516&gt;0,VLOOKUP(B516,КВСР!A316:B1481,2),IF(C516&gt;0,VLOOKUP(C516,КФСР!A316:B1828,2),IF(D516&gt;0,VLOOKUP(D516,КЦСР!A316:B4320,2),IF(E516&gt;0,VLOOKUP(E516,КВР!A316:B2247,2)))))</f>
        <v>Региональные целевые программы</v>
      </c>
      <c r="B516" s="227"/>
      <c r="C516" s="243"/>
      <c r="D516" s="229">
        <v>5220000</v>
      </c>
      <c r="E516" s="230"/>
      <c r="F516" s="221">
        <v>480000</v>
      </c>
      <c r="G516" s="221">
        <f t="shared" si="51"/>
        <v>480000</v>
      </c>
    </row>
    <row r="517" spans="1:7" ht="31.5">
      <c r="A517" s="231" t="str">
        <f>IF(B517&gt;0,VLOOKUP(B517,КВСР!A317:B1482,2),IF(C517&gt;0,VLOOKUP(C517,КФСР!A317:B1829,2),IF(D517&gt;0,VLOOKUP(D517,КЦСР!A317:B4321,2),IF(E517&gt;0,VLOOKUP(E517,КВР!A317:B2248,2)))))</f>
        <v>ОЦП "Развитие туризма и отдыха в Ярославской области"</v>
      </c>
      <c r="B517" s="227"/>
      <c r="C517" s="228"/>
      <c r="D517" s="229">
        <v>5221400</v>
      </c>
      <c r="E517" s="230"/>
      <c r="F517" s="221">
        <v>480000</v>
      </c>
      <c r="G517" s="221">
        <f t="shared" si="51"/>
        <v>480000</v>
      </c>
    </row>
    <row r="518" spans="1:7" ht="47.25">
      <c r="A518" s="231" t="str">
        <f>IF(B518&gt;0,VLOOKUP(B518,КВСР!A318:B1483,2),IF(C518&gt;0,VLOOKUP(C518,КФСР!A318:B1830,2),IF(D518&gt;0,VLOOKUP(D518,КЦСР!A318:B4322,2),IF(E518&gt;0,VLOOKUP(E518,КВР!A318:B2249,2)))))</f>
        <v>Субсидия на реализацию муниципальных программ  развития туризма и отдыха</v>
      </c>
      <c r="B518" s="227"/>
      <c r="C518" s="228"/>
      <c r="D518" s="229">
        <v>5221401</v>
      </c>
      <c r="E518" s="442"/>
      <c r="F518" s="221">
        <v>480000</v>
      </c>
      <c r="G518" s="221">
        <f t="shared" si="51"/>
        <v>480000</v>
      </c>
    </row>
    <row r="519" spans="1:7" ht="78.75">
      <c r="A519" s="231" t="str">
        <f>IF(B519&gt;0,VLOOKUP(B519,КВСР!A317:B1482,2),IF(C519&gt;0,VLOOKUP(C519,КФСР!A317:B1829,2),IF(D519&gt;0,VLOOKUP(D519,КЦСР!A317:B4321,2),IF(E519&gt;0,VLOOKUP(E519,КВР!A317:B2248,2)))))</f>
        <v>Субсидии бюджетным учреждениям на финансовое обеспечение государственного задания на оказание государственных услуг (выполнение работ)</v>
      </c>
      <c r="B519" s="227"/>
      <c r="C519" s="228"/>
      <c r="D519" s="229"/>
      <c r="E519" s="230">
        <v>611</v>
      </c>
      <c r="F519" s="221">
        <v>480000</v>
      </c>
      <c r="G519" s="221">
        <v>480000</v>
      </c>
    </row>
    <row r="520" spans="1:7" s="21" customFormat="1">
      <c r="A520" s="231" t="str">
        <f>IF(B520&gt;0,VLOOKUP(B520,КВСР!A318:B1483,2),IF(C520&gt;0,VLOOKUP(C520,КФСР!A318:B1830,2),IF(D520&gt;0,VLOOKUP(D520,КЦСР!A318:B4322,2),IF(#REF!&gt;0,VLOOKUP(#REF!,КВР!A318:B2249,2)))))</f>
        <v>Общее образование</v>
      </c>
      <c r="B520" s="233"/>
      <c r="C520" s="234">
        <v>702</v>
      </c>
      <c r="D520" s="235"/>
      <c r="E520" s="236"/>
      <c r="F520" s="221">
        <v>24377421</v>
      </c>
      <c r="G520" s="221">
        <f>G522+G526</f>
        <v>24377421</v>
      </c>
    </row>
    <row r="521" spans="1:7" s="21" customFormat="1" ht="31.5">
      <c r="A521" s="231" t="str">
        <f>IF(B521&gt;0,VLOOKUP(B521,КВСР!A319:B1484,2),IF(C522&gt;0,VLOOKUP(C522,КФСР!A319:B1831,2),IF(D521&gt;0,VLOOKUP(D521,КЦСР!A319:B4323,2),IF(E520&gt;0,VLOOKUP(E520,КВР!A319:B2250,2)))))</f>
        <v>Учреждения по внешкольной работе с детьми</v>
      </c>
      <c r="B521" s="233"/>
      <c r="C521" s="245"/>
      <c r="D521" s="237">
        <v>4230000</v>
      </c>
      <c r="E521" s="236"/>
      <c r="F521" s="221">
        <v>24281000</v>
      </c>
      <c r="G521" s="221">
        <f t="shared" ref="G521:G522" si="52">G522</f>
        <v>24281000</v>
      </c>
    </row>
    <row r="522" spans="1:7" s="21" customFormat="1" ht="31.5">
      <c r="A522" s="231" t="str">
        <f>IF(B522&gt;0,VLOOKUP(B522,КВСР!A320:B1485,2),IF(C523&gt;0,VLOOKUP(C523,КФСР!A320:B1832,2),IF(D522&gt;0,VLOOKUP(D522,КЦСР!A320:B4324,2),IF(E521&gt;0,VLOOKUP(E521,КВР!A320:B2251,2)))))</f>
        <v>Обеспечение деятельности подведомственных учреждений</v>
      </c>
      <c r="B522" s="233"/>
      <c r="C522" s="234"/>
      <c r="D522" s="235">
        <v>4239900</v>
      </c>
      <c r="E522" s="265"/>
      <c r="F522" s="221">
        <v>24281000</v>
      </c>
      <c r="G522" s="221">
        <f t="shared" si="52"/>
        <v>24281000</v>
      </c>
    </row>
    <row r="523" spans="1:7" s="21" customFormat="1" ht="78.75">
      <c r="A523" s="231" t="str">
        <f>IF(B523&gt;0,VLOOKUP(B523,КВСР!A321:B1486,2),IF(C524&gt;0,VLOOKUP(C524,КФСР!A321:B1833,2),IF(D523&gt;0,VLOOKUP(D523,КЦСР!A321:B4325,2),IF(E523&gt;0,VLOOKUP(E523,КВР!A321:B2252,2)))))</f>
        <v>Субсидии бюджетным учреждениям на финансовое обеспечение государственного задания на оказание государственных услуг (выполнение работ)</v>
      </c>
      <c r="B523" s="233"/>
      <c r="C523" s="234"/>
      <c r="D523" s="235"/>
      <c r="E523" s="236">
        <v>611</v>
      </c>
      <c r="F523" s="221">
        <v>24281000</v>
      </c>
      <c r="G523" s="221">
        <v>24281000</v>
      </c>
    </row>
    <row r="524" spans="1:7" s="21" customFormat="1">
      <c r="A524" s="231" t="str">
        <f>IF(B524&gt;0,VLOOKUP(B524,КВСР!A322:B1487,2),IF(C525&gt;0,VLOOKUP(C525,КФСР!A322:B1834,2),IF(D524&gt;0,VLOOKUP(D524,КЦСР!A322:B4326,2),IF(#REF!&gt;0,VLOOKUP(#REF!,КВР!A322:B2253,2)))))</f>
        <v>Региональные целевые программы</v>
      </c>
      <c r="B524" s="233"/>
      <c r="C524" s="234"/>
      <c r="D524" s="235">
        <v>5220000</v>
      </c>
      <c r="E524" s="236"/>
      <c r="F524" s="221">
        <v>96421</v>
      </c>
      <c r="G524" s="221">
        <f t="shared" ref="G524:G526" si="53">G525</f>
        <v>96421</v>
      </c>
    </row>
    <row r="525" spans="1:7" s="21" customFormat="1" ht="31.5">
      <c r="A525" s="231" t="str">
        <f>IF(B525&gt;0,VLOOKUP(B525,КВСР!A323:B1488,2),IF(C526&gt;0,VLOOKUP(C526,КФСР!A323:B1835,2),IF(D525&gt;0,VLOOKUP(D525,КЦСР!A323:B4327,2),IF(E524&gt;0,VLOOKUP(E524,КВР!A323:B2254,2)))))</f>
        <v>Областная целевая программа "Доступная среда"</v>
      </c>
      <c r="B525" s="233"/>
      <c r="C525" s="234"/>
      <c r="D525" s="235">
        <v>5227200</v>
      </c>
      <c r="E525" s="236"/>
      <c r="F525" s="221">
        <v>96421</v>
      </c>
      <c r="G525" s="221">
        <f t="shared" si="53"/>
        <v>96421</v>
      </c>
    </row>
    <row r="526" spans="1:7" s="21" customFormat="1" ht="47.25">
      <c r="A526" s="231" t="str">
        <f>IF(B526&gt;0,VLOOKUP(B526,КВСР!A324:B1489,2),IF(C527&gt;0,VLOOKUP(C527,КФСР!A324:B1836,2),IF(D526&gt;0,VLOOKUP(D526,КЦСР!A324:B4328,2),IF(E525&gt;0,VLOOKUP(E525,КВР!A324:B2255,2)))))</f>
        <v>Реализацию областной целевой программы "Доступная среда" в сфере культуры</v>
      </c>
      <c r="B526" s="233"/>
      <c r="C526" s="234"/>
      <c r="D526" s="235">
        <v>5227211</v>
      </c>
      <c r="E526" s="265"/>
      <c r="F526" s="221">
        <v>96421</v>
      </c>
      <c r="G526" s="221">
        <f t="shared" si="53"/>
        <v>96421</v>
      </c>
    </row>
    <row r="527" spans="1:7" s="21" customFormat="1" ht="31.5">
      <c r="A527" s="231" t="str">
        <f>IF(B527&gt;0,VLOOKUP(B527,КВСР!A321:B1486,2),IF(C527&gt;0,VLOOKUP(C527,КФСР!A321:B1833,2),IF(D527&gt;0,VLOOKUP(D527,КЦСР!A321:B4325,2),IF(E527&gt;0,VLOOKUP(E527,КВР!A321:B2252,2)))))</f>
        <v>Субсидии бюджетным учреждениям на иные цели</v>
      </c>
      <c r="B527" s="233"/>
      <c r="C527" s="234"/>
      <c r="D527" s="235"/>
      <c r="E527" s="236">
        <v>612</v>
      </c>
      <c r="F527" s="221">
        <v>96421</v>
      </c>
      <c r="G527" s="221">
        <v>96421</v>
      </c>
    </row>
    <row r="528" spans="1:7" s="21" customFormat="1" ht="31.5">
      <c r="A528" s="231" t="str">
        <f>IF(B528&gt;0,VLOOKUP(B528,КВСР!A322:B1487,2),IF(C528&gt;0,VLOOKUP(C528,КФСР!A322:B1834,2),IF(D528&gt;0,VLOOKUP(D528,КЦСР!A322:B4326,2),IF(#REF!&gt;0,VLOOKUP(#REF!,КВР!A322:B2253,2)))))</f>
        <v>Молодежная политика и оздоровление детей</v>
      </c>
      <c r="B528" s="233"/>
      <c r="C528" s="234">
        <v>707</v>
      </c>
      <c r="D528" s="235"/>
      <c r="E528" s="236"/>
      <c r="F528" s="221">
        <v>16377879</v>
      </c>
      <c r="G528" s="221">
        <f>G530+G534+G536+G538+G543+G545+G548+G551+G553+G556</f>
        <v>16342368</v>
      </c>
    </row>
    <row r="529" spans="1:7" s="21" customFormat="1">
      <c r="A529" s="231" t="str">
        <f>IF(B529&gt;0,VLOOKUP(B529,КВСР!A323:B1488,2),IF(C529&gt;0,VLOOKUP(C529,КФСР!A323:B1835,2),IF(D529&gt;0,VLOOKUP(D529,КЦСР!A323:B4327,2),IF(E528&gt;0,VLOOKUP(E528,КВР!A323:B2254,2)))))</f>
        <v>Резервные фонды</v>
      </c>
      <c r="B529" s="233"/>
      <c r="C529" s="234"/>
      <c r="D529" s="235">
        <v>700000</v>
      </c>
      <c r="E529" s="236"/>
      <c r="F529" s="221">
        <v>200000</v>
      </c>
      <c r="G529" s="221">
        <f t="shared" ref="G529:G530" si="54">G530</f>
        <v>200000</v>
      </c>
    </row>
    <row r="530" spans="1:7" s="21" customFormat="1" ht="47.25">
      <c r="A530" s="231" t="str">
        <f>IF(B530&gt;0,VLOOKUP(B530,КВСР!A324:B1489,2),IF(C530&gt;0,VLOOKUP(C530,КФСР!A324:B1836,2),IF(D530&gt;0,VLOOKUP(D530,КЦСР!A324:B4328,2),IF(E529&gt;0,VLOOKUP(E529,КВР!A324:B2255,2)))))</f>
        <v>Резервный фонд исполнительных органов государственной власти субъектов Российской Федерации</v>
      </c>
      <c r="B530" s="233"/>
      <c r="C530" s="234"/>
      <c r="D530" s="235">
        <v>700400</v>
      </c>
      <c r="E530" s="265"/>
      <c r="F530" s="221">
        <v>200000</v>
      </c>
      <c r="G530" s="221">
        <f t="shared" si="54"/>
        <v>200000</v>
      </c>
    </row>
    <row r="531" spans="1:7" s="21" customFormat="1" ht="31.5">
      <c r="A531" s="231" t="str">
        <f>IF(B531&gt;0,VLOOKUP(B531,КВСР!A325:B1490,2),IF(C531&gt;0,VLOOKUP(C531,КФСР!A325:B1837,2),IF(D531&gt;0,VLOOKUP(D531,КЦСР!A325:B4329,2),IF(E531&gt;0,VLOOKUP(E531,КВР!A325:B2256,2)))))</f>
        <v>Субсидии бюджетным учреждениям на иные цели</v>
      </c>
      <c r="B531" s="233"/>
      <c r="C531" s="234"/>
      <c r="D531" s="235"/>
      <c r="E531" s="236">
        <v>612</v>
      </c>
      <c r="F531" s="221">
        <v>200000</v>
      </c>
      <c r="G531" s="221">
        <v>200000</v>
      </c>
    </row>
    <row r="532" spans="1:7" s="21" customFormat="1" ht="31.5">
      <c r="A532" s="231" t="str">
        <f>IF(B532&gt;0,VLOOKUP(B532,КВСР!A323:B1488,2),IF(C533&gt;0,VLOOKUP(C533,КФСР!A323:B1835,2),IF(D532&gt;0,VLOOKUP(D532,КЦСР!A323:B4327,2),IF(#REF!&gt;0,VLOOKUP(#REF!,КВР!A323:B2254,2)))))</f>
        <v>Организационно-воспитательная работа с молодежью</v>
      </c>
      <c r="B532" s="233"/>
      <c r="C532" s="245"/>
      <c r="D532" s="235">
        <v>4310000</v>
      </c>
      <c r="E532" s="236"/>
      <c r="F532" s="221">
        <v>13971383</v>
      </c>
      <c r="G532" s="221">
        <f>G533+G538</f>
        <v>13935872</v>
      </c>
    </row>
    <row r="533" spans="1:7" s="21" customFormat="1" ht="30.75" customHeight="1">
      <c r="A533" s="231" t="str">
        <f>IF(B533&gt;0,VLOOKUP(B533,КВСР!A324:B1489,2),IF(C534&gt;0,VLOOKUP(C534,КФСР!A324:B1836,2),IF(D533&gt;0,VLOOKUP(D533,КЦСР!A324:B4328,2),IF(E532&gt;0,VLOOKUP(E532,КВР!A324:B2255,2)))))</f>
        <v>Проведение мероприятий для детей и молодежи</v>
      </c>
      <c r="B533" s="233"/>
      <c r="C533" s="234"/>
      <c r="D533" s="235">
        <v>4310100</v>
      </c>
      <c r="E533" s="236"/>
      <c r="F533" s="221">
        <v>8926668</v>
      </c>
      <c r="G533" s="221">
        <f>G534+G536</f>
        <v>8891157</v>
      </c>
    </row>
    <row r="534" spans="1:7" s="21" customFormat="1" ht="47.25" hidden="1">
      <c r="A534" s="231" t="str">
        <f>IF(B534&gt;0,VLOOKUP(B534,КВСР!A325:B1490,2),IF(C535&gt;0,VLOOKUP(C535,КФСР!A325:B1837,2),IF(D534&gt;0,VLOOKUP(D534,КЦСР!A325:B4329,2),IF(E533&gt;0,VLOOKUP(E533,КВР!A325:B2256,2)))))</f>
        <v>Расходы на реализацию мероприятий по патриотическому воспитанию молодежи ЯО</v>
      </c>
      <c r="B534" s="233"/>
      <c r="C534" s="234"/>
      <c r="D534" s="235">
        <v>4310102</v>
      </c>
      <c r="E534" s="265"/>
      <c r="F534" s="221">
        <v>0</v>
      </c>
      <c r="G534" s="221">
        <f t="shared" ref="G534" si="55">G535</f>
        <v>0</v>
      </c>
    </row>
    <row r="535" spans="1:7" s="21" customFormat="1" ht="78.75" hidden="1">
      <c r="A535" s="231" t="str">
        <f>IF(B535&gt;0,VLOOKUP(B535,КВСР!A326:B1491,2),IF(C535&gt;0,VLOOKUP(C535,КФСР!A326:B1838,2),IF(D535&gt;0,VLOOKUP(D535,КЦСР!A326:B4330,2),IF(E535&gt;0,VLOOKUP(E535,КВР!A326:B2257,2)))))</f>
        <v>Субсидии бюджетным учреждениям на финансовое обеспечение государственного задания на оказание государственных услуг (выполнение работ)</v>
      </c>
      <c r="B535" s="233"/>
      <c r="C535" s="234"/>
      <c r="D535" s="235"/>
      <c r="E535" s="236">
        <v>611</v>
      </c>
      <c r="F535" s="221">
        <v>0</v>
      </c>
      <c r="G535" s="221"/>
    </row>
    <row r="536" spans="1:7" s="21" customFormat="1" ht="31.5">
      <c r="A536" s="231" t="str">
        <f>IF(B536&gt;0,VLOOKUP(B536,КВСР!A327:B1492,2),IF(C536&gt;0,VLOOKUP(C536,КФСР!A327:B1839,2),IF(D536&gt;0,VLOOKUP(D536,КЦСР!A327:B4331,2),IF(E536&gt;0,VLOOKUP(E536,КВР!A327:B2258,2)))))</f>
        <v>Проведение мероприятий для детей и молодежи</v>
      </c>
      <c r="B536" s="233"/>
      <c r="C536" s="234"/>
      <c r="D536" s="235">
        <v>4310104</v>
      </c>
      <c r="E536" s="265"/>
      <c r="F536" s="221">
        <v>8926668</v>
      </c>
      <c r="G536" s="221">
        <f t="shared" ref="G536" si="56">G537</f>
        <v>8891157</v>
      </c>
    </row>
    <row r="537" spans="1:7" s="21" customFormat="1" ht="78.75">
      <c r="A537" s="231" t="str">
        <f>IF(B537&gt;0,VLOOKUP(B537,КВСР!A328:B1493,2),IF(C537&gt;0,VLOOKUP(C537,КФСР!A328:B1840,2),IF(D537&gt;0,VLOOKUP(D537,КЦСР!A328:B4332,2),IF(E537&gt;0,VLOOKUP(E537,КВР!A328:B2259,2)))))</f>
        <v>Субсидии бюджетным учреждениям на финансовое обеспечение государственного задания на оказание государственных услуг (выполнение работ)</v>
      </c>
      <c r="B537" s="233"/>
      <c r="C537" s="234"/>
      <c r="D537" s="235"/>
      <c r="E537" s="236">
        <v>611</v>
      </c>
      <c r="F537" s="221">
        <v>8926668</v>
      </c>
      <c r="G537" s="221">
        <v>8891157</v>
      </c>
    </row>
    <row r="538" spans="1:7" s="21" customFormat="1" ht="31.5">
      <c r="A538" s="231" t="str">
        <f>IF(B538&gt;0,VLOOKUP(B538,КВСР!A330:B1495,2),IF(C539&gt;0,VLOOKUP(C539,КФСР!A330:B1842,2),IF(D538&gt;0,VLOOKUP(D538,КЦСР!A330:B4334,2),IF(#REF!&gt;0,VLOOKUP(#REF!,КВР!A330:B2261,2)))))</f>
        <v>Обеспечение деятельности подведомственных учреждений</v>
      </c>
      <c r="B538" s="233"/>
      <c r="C538" s="234"/>
      <c r="D538" s="235">
        <v>4319900</v>
      </c>
      <c r="E538" s="265"/>
      <c r="F538" s="221">
        <v>5044715</v>
      </c>
      <c r="G538" s="221">
        <f>G539+G540</f>
        <v>5044715</v>
      </c>
    </row>
    <row r="539" spans="1:7" s="21" customFormat="1" ht="78.75">
      <c r="A539" s="231" t="str">
        <f>IF(B539&gt;0,VLOOKUP(B539,КВСР!A331:B1496,2),IF(C539&gt;0,VLOOKUP(C539,КФСР!A331:B1843,2),IF(D539&gt;0,VLOOKUP(D539,КЦСР!A331:B4335,2),IF(E539&gt;0,VLOOKUP(E539,КВР!A331:B2262,2)))))</f>
        <v>Субсидии бюджетным учреждениям на финансовое обеспечение государственного задания на оказание государственных услуг (выполнение работ)</v>
      </c>
      <c r="B539" s="233"/>
      <c r="C539" s="234"/>
      <c r="D539" s="235"/>
      <c r="E539" s="236">
        <v>611</v>
      </c>
      <c r="F539" s="221">
        <v>4718057</v>
      </c>
      <c r="G539" s="221">
        <v>4718057</v>
      </c>
    </row>
    <row r="540" spans="1:7" s="21" customFormat="1" ht="31.5">
      <c r="A540" s="231" t="str">
        <f>IF(B540&gt;0,VLOOKUP(B540,КВСР!A332:B1497,2),IF(C541&gt;0,VLOOKUP(C541,КФСР!A332:B1844,2),IF(D540&gt;0,VLOOKUP(D540,КЦСР!A332:B4336,2),IF(E540&gt;0,VLOOKUP(E540,КВР!A332:B2263,2)))))</f>
        <v>Субсидии бюджетным учреждениям на иные цели</v>
      </c>
      <c r="B540" s="233"/>
      <c r="C540" s="234"/>
      <c r="D540" s="235"/>
      <c r="E540" s="236">
        <v>612</v>
      </c>
      <c r="F540" s="221">
        <v>326658</v>
      </c>
      <c r="G540" s="221">
        <v>326658</v>
      </c>
    </row>
    <row r="541" spans="1:7" s="21" customFormat="1">
      <c r="A541" s="231" t="str">
        <f>IF(B541&gt;0,VLOOKUP(B541,КВСР!A333:B1498,2),IF(C542&gt;0,VLOOKUP(C542,КФСР!A333:B1845,2),IF(D541&gt;0,VLOOKUP(D541,КЦСР!A333:B4337,2),IF(#REF!&gt;0,VLOOKUP(#REF!,КВР!A333:B2264,2)))))</f>
        <v>Региональные целевые программы</v>
      </c>
      <c r="B541" s="233"/>
      <c r="C541" s="234"/>
      <c r="D541" s="235">
        <v>5220000</v>
      </c>
      <c r="E541" s="236"/>
      <c r="F541" s="221">
        <v>2150496</v>
      </c>
      <c r="G541" s="221">
        <f t="shared" ref="G541:G543" si="57">G542</f>
        <v>244496</v>
      </c>
    </row>
    <row r="542" spans="1:7" s="21" customFormat="1" ht="31.5">
      <c r="A542" s="231" t="str">
        <f>IF(B542&gt;0,VLOOKUP(B542,КВСР!A334:B1499,2),IF(C543&gt;0,VLOOKUP(C543,КФСР!A334:B1846,2),IF(D542&gt;0,VLOOKUP(D542,КЦСР!A334:B4338,2),IF(E541&gt;0,VLOOKUP(E541,КВР!A334:B2265,2)))))</f>
        <v>Областная комплексная целевая программа "Семья и дети Ярославии"</v>
      </c>
      <c r="B542" s="233"/>
      <c r="C542" s="234"/>
      <c r="D542" s="235">
        <v>5221300</v>
      </c>
      <c r="E542" s="236"/>
      <c r="F542" s="221">
        <v>364496</v>
      </c>
      <c r="G542" s="221">
        <f t="shared" si="57"/>
        <v>244496</v>
      </c>
    </row>
    <row r="543" spans="1:7" s="21" customFormat="1" ht="31.5">
      <c r="A543" s="231" t="str">
        <f>IF(B543&gt;0,VLOOKUP(B543,КВСР!A335:B1500,2),IF(C544&gt;0,VLOOKUP(C544,КФСР!A335:B1847,2),IF(D543&gt;0,VLOOKUP(D543,КЦСР!A335:B4339,2),IF(E542&gt;0,VLOOKUP(E542,КВР!A335:B2266,2)))))</f>
        <v>Подпрограмма "Ярославские каникулы" профильные лагеря</v>
      </c>
      <c r="B543" s="233"/>
      <c r="C543" s="234"/>
      <c r="D543" s="235">
        <v>5221310</v>
      </c>
      <c r="E543" s="265"/>
      <c r="F543" s="221">
        <v>244496</v>
      </c>
      <c r="G543" s="221">
        <f t="shared" si="57"/>
        <v>244496</v>
      </c>
    </row>
    <row r="544" spans="1:7" s="21" customFormat="1" ht="31.5">
      <c r="A544" s="231" t="str">
        <f>IF(B544&gt;0,VLOOKUP(B544,КВСР!A336:B1501,2),IF(C545&gt;0,VLOOKUP(C545,КФСР!A336:B1848,2),IF(D544&gt;0,VLOOKUP(D544,КЦСР!A336:B4340,2),IF(E544&gt;0,VLOOKUP(E544,КВР!A336:B2267,2)))))</f>
        <v>Субсидии бюджетным учреждениям на иные цели</v>
      </c>
      <c r="B544" s="233"/>
      <c r="C544" s="234"/>
      <c r="D544" s="235"/>
      <c r="E544" s="236">
        <v>612</v>
      </c>
      <c r="F544" s="221">
        <v>244496</v>
      </c>
      <c r="G544" s="221">
        <v>244496</v>
      </c>
    </row>
    <row r="545" spans="1:7" s="21" customFormat="1" ht="63">
      <c r="A545" s="231" t="str">
        <f>IF(B545&gt;0,VLOOKUP(B545,КВСР!A337:B1502,2),IF(C546&gt;0,VLOOKUP(C546,КФСР!A337:B1849,2),IF(D545&gt;0,VLOOKUP(D545,КЦСР!A337:B4341,2),IF(#REF!&gt;0,VLOOKUP(#REF!,КВР!A337:B2268,2)))))</f>
        <v>Подпрограмма "Ярославские каникулы" победители ежегодного конкурса соц. знач. проектов сфере организации отдыха</v>
      </c>
      <c r="B545" s="233"/>
      <c r="C545" s="234"/>
      <c r="D545" s="235">
        <v>5221312</v>
      </c>
      <c r="E545" s="265"/>
      <c r="F545" s="221">
        <v>120000</v>
      </c>
      <c r="G545" s="221">
        <f t="shared" ref="G545" si="58">G546</f>
        <v>120000</v>
      </c>
    </row>
    <row r="546" spans="1:7" s="21" customFormat="1" ht="31.5">
      <c r="A546" s="231" t="str">
        <f>IF(B546&gt;0,VLOOKUP(B546,КВСР!A338:B1503,2),IF(C547&gt;0,VLOOKUP(C547,КФСР!A338:B1850,2),IF(D546&gt;0,VLOOKUP(D546,КЦСР!A338:B4342,2),IF(E546&gt;0,VLOOKUP(E546,КВР!A338:B2269,2)))))</f>
        <v>Субсидии бюджетным учреждениям на иные цели</v>
      </c>
      <c r="B546" s="233"/>
      <c r="C546" s="234"/>
      <c r="D546" s="235"/>
      <c r="E546" s="236">
        <v>612</v>
      </c>
      <c r="F546" s="221">
        <v>120000</v>
      </c>
      <c r="G546" s="221">
        <v>120000</v>
      </c>
    </row>
    <row r="547" spans="1:7" s="21" customFormat="1" ht="47.25">
      <c r="A547" s="231" t="str">
        <f>IF(B547&gt;0,VLOOKUP(B547,КВСР!A337:B1502,2),IF(C548&gt;0,VLOOKUP(C548,КФСР!A337:B1849,2),IF(D547&gt;0,VLOOKUP(D547,КЦСР!A337:B4341,2),IF(#REF!&gt;0,VLOOKUP(#REF!,КВР!A337:B2268,2)))))</f>
        <v>Региональная программа "Социальная поддержка пожилых граждан в Ярославской области"</v>
      </c>
      <c r="B547" s="233"/>
      <c r="C547" s="234"/>
      <c r="D547" s="235">
        <v>5226900</v>
      </c>
      <c r="E547" s="236"/>
      <c r="F547" s="221">
        <v>1428000</v>
      </c>
      <c r="G547" s="221">
        <f t="shared" ref="G547:G548" si="59">G548</f>
        <v>1428000</v>
      </c>
    </row>
    <row r="548" spans="1:7" s="21" customFormat="1" ht="63">
      <c r="A548" s="231" t="str">
        <f>IF(B548&gt;0,VLOOKUP(B548,КВСР!A338:B1503,2),IF(C549&gt;0,VLOOKUP(C549,КФСР!A338:B1850,2),IF(D548&gt;0,VLOOKUP(D548,КЦСР!A338:B4342,2),IF(E547&gt;0,VLOOKUP(E547,КВР!A338:B2269,2)))))</f>
        <v>Региональная программа "Социальная поддержка пожилых граждан в Ярославской области" в сфере молодежной политики</v>
      </c>
      <c r="B548" s="233"/>
      <c r="C548" s="234"/>
      <c r="D548" s="235">
        <v>5226905</v>
      </c>
      <c r="E548" s="265"/>
      <c r="F548" s="221">
        <v>1428000</v>
      </c>
      <c r="G548" s="221">
        <f t="shared" si="59"/>
        <v>1428000</v>
      </c>
    </row>
    <row r="549" spans="1:7" s="21" customFormat="1" ht="31.5">
      <c r="A549" s="231" t="str">
        <f>IF(B549&gt;0,VLOOKUP(B549,КВСР!A339:B1504,2),IF(C550&gt;0,VLOOKUP(C550,КФСР!A339:B1851,2),IF(D549&gt;0,VLOOKUP(D549,КЦСР!A339:B4343,2),IF(E549&gt;0,VLOOKUP(E549,КВР!A339:B2270,2)))))</f>
        <v>Субсидии бюджетным учреждениям на иные цели</v>
      </c>
      <c r="B549" s="233"/>
      <c r="C549" s="234"/>
      <c r="D549" s="235"/>
      <c r="E549" s="236">
        <v>612</v>
      </c>
      <c r="F549" s="221">
        <v>1428000</v>
      </c>
      <c r="G549" s="221">
        <v>1428000</v>
      </c>
    </row>
    <row r="550" spans="1:7" s="21" customFormat="1" ht="30.75" hidden="1" customHeight="1">
      <c r="A550" s="231" t="str">
        <f>IF(B550&gt;0,VLOOKUP(B550,КВСР!A340:B1505,2),IF(C551&gt;0,VLOOKUP(C551,КФСР!A340:B1852,2),IF(D550&gt;0,VLOOKUP(D550,КЦСР!A340:B4344,2),IF(#REF!&gt;0,VLOOKUP(#REF!,КВР!A340:B2271,2)))))</f>
        <v>Областная целевая программа "Доступная среда"</v>
      </c>
      <c r="B550" s="233"/>
      <c r="C550" s="234"/>
      <c r="D550" s="235">
        <v>5227200</v>
      </c>
      <c r="E550" s="236"/>
      <c r="F550" s="221">
        <v>358000</v>
      </c>
      <c r="G550" s="221">
        <f t="shared" ref="G550:G551" si="60">G551</f>
        <v>0</v>
      </c>
    </row>
    <row r="551" spans="1:7" s="21" customFormat="1" ht="47.25" hidden="1">
      <c r="A551" s="231" t="str">
        <f>IF(B551&gt;0,VLOOKUP(B551,КВСР!A341:B1506,2),IF(C552&gt;0,VLOOKUP(C552,КФСР!A341:B1853,2),IF(D551&gt;0,VLOOKUP(D551,КЦСР!A341:B4345,2),IF(E550&gt;0,VLOOKUP(E550,КВР!A341:B2272,2)))))</f>
        <v>Мероприятия по реализации областной целевой программы "Доступная среда"</v>
      </c>
      <c r="B551" s="233"/>
      <c r="C551" s="234"/>
      <c r="D551" s="235">
        <v>5227204</v>
      </c>
      <c r="E551" s="265"/>
      <c r="F551" s="221">
        <v>0</v>
      </c>
      <c r="G551" s="221">
        <f t="shared" si="60"/>
        <v>0</v>
      </c>
    </row>
    <row r="552" spans="1:7" s="21" customFormat="1" ht="31.5" hidden="1">
      <c r="A552" s="231" t="str">
        <f>IF(B552&gt;0,VLOOKUP(B552,КВСР!A342:B1507,2),IF(C553&gt;0,VLOOKUP(C553,КФСР!A342:B1854,2),IF(D552&gt;0,VLOOKUP(D552,КЦСР!A342:B4346,2),IF(E552&gt;0,VLOOKUP(E552,КВР!A342:B2273,2)))))</f>
        <v>Субсидии бюджетным учреждениям на иные цели</v>
      </c>
      <c r="B552" s="233"/>
      <c r="C552" s="234"/>
      <c r="D552" s="235"/>
      <c r="E552" s="236">
        <v>612</v>
      </c>
      <c r="F552" s="221">
        <v>0</v>
      </c>
      <c r="G552" s="221"/>
    </row>
    <row r="553" spans="1:7" s="21" customFormat="1" ht="47.25">
      <c r="A553" s="231" t="str">
        <f>IF(B553&gt;0,VLOOKUP(B553,КВСР!A343:B1508,2),IF(C554&gt;0,VLOOKUP(C554,КФСР!A343:B1855,2),IF(D553&gt;0,VLOOKUP(D553,КЦСР!A343:B4347,2),IF(#REF!&gt;0,VLOOKUP(#REF!,КВР!A343:B2274,2)))))</f>
        <v>Реализацию областной целевой программы "Доступная среда" в сфере молодежной политики</v>
      </c>
      <c r="B553" s="233"/>
      <c r="C553" s="234"/>
      <c r="D553" s="235">
        <v>5227212</v>
      </c>
      <c r="E553" s="265"/>
      <c r="F553" s="221">
        <v>358000</v>
      </c>
      <c r="G553" s="221">
        <f t="shared" ref="G553" si="61">G554</f>
        <v>358000</v>
      </c>
    </row>
    <row r="554" spans="1:7" s="21" customFormat="1" ht="31.5">
      <c r="A554" s="231" t="str">
        <f>IF(B554&gt;0,VLOOKUP(B554,КВСР!A344:B1509,2),IF(C555&gt;0,VLOOKUP(C555,КФСР!A344:B1856,2),IF(D554&gt;0,VLOOKUP(D554,КЦСР!A344:B4348,2),IF(E554&gt;0,VLOOKUP(E554,КВР!A344:B2275,2)))))</f>
        <v>Субсидии бюджетным учреждениям на иные цели</v>
      </c>
      <c r="B554" s="233"/>
      <c r="C554" s="234"/>
      <c r="D554" s="235"/>
      <c r="E554" s="236">
        <v>612</v>
      </c>
      <c r="F554" s="221">
        <v>358000</v>
      </c>
      <c r="G554" s="221">
        <v>358000</v>
      </c>
    </row>
    <row r="555" spans="1:7" s="21" customFormat="1" ht="31.5">
      <c r="A555" s="231" t="str">
        <f>IF(B555&gt;0,VLOOKUP(B555,КВСР!A340:B1505,2),IF(C556&gt;0,VLOOKUP(C556,КФСР!A340:B1852,2),IF(D555&gt;0,VLOOKUP(D555,КЦСР!A340:B4344,2),IF(#REF!&gt;0,VLOOKUP(#REF!,КВР!A340:B2271,2)))))</f>
        <v>Целевые программы муниципальных образований</v>
      </c>
      <c r="B555" s="233"/>
      <c r="C555" s="234"/>
      <c r="D555" s="235">
        <v>7950000</v>
      </c>
      <c r="E555" s="236"/>
      <c r="F555" s="221">
        <v>56000</v>
      </c>
      <c r="G555" s="221">
        <f t="shared" ref="G555:G556" si="62">G556</f>
        <v>56000</v>
      </c>
    </row>
    <row r="556" spans="1:7" s="21" customFormat="1" ht="62.25" customHeight="1">
      <c r="A556" s="231" t="str">
        <f>IF(B556&gt;0,VLOOKUP(B556,КВСР!A341:B1506,2),IF(C557&gt;0,VLOOKUP(C557,КФСР!A341:B1853,2),IF(D556&gt;0,VLOOKUP(D556,КЦСР!A341:B4345,2),IF(E555&gt;0,VLOOKUP(E555,КВР!A341:B2272,2)))))</f>
        <v>МЦП "Патриотическое воспитание граждан РФ, проживающих на территории ТМР ЯО, на 2011-2013 годы"</v>
      </c>
      <c r="B556" s="233"/>
      <c r="C556" s="234"/>
      <c r="D556" s="235">
        <v>7950900</v>
      </c>
      <c r="E556" s="265"/>
      <c r="F556" s="221">
        <v>56000</v>
      </c>
      <c r="G556" s="221">
        <f t="shared" si="62"/>
        <v>56000</v>
      </c>
    </row>
    <row r="557" spans="1:7" s="21" customFormat="1" ht="31.5">
      <c r="A557" s="231" t="str">
        <f>IF(B557&gt;0,VLOOKUP(B557,КВСР!A342:B1507,2),IF(C557&gt;0,VLOOKUP(C557,КФСР!A342:B1854,2),IF(D557&gt;0,VLOOKUP(D557,КЦСР!A342:B4346,2),IF(E557&gt;0,VLOOKUP(E557,КВР!A342:B2273,2)))))</f>
        <v>Субсидии бюджетным учреждениям на иные цели</v>
      </c>
      <c r="B557" s="233"/>
      <c r="C557" s="234"/>
      <c r="D557" s="235"/>
      <c r="E557" s="236">
        <v>612</v>
      </c>
      <c r="F557" s="221">
        <v>56000</v>
      </c>
      <c r="G557" s="221">
        <v>56000</v>
      </c>
    </row>
    <row r="558" spans="1:7" s="21" customFormat="1" ht="22.5" customHeight="1">
      <c r="A558" s="231" t="str">
        <f>IF(B558&gt;0,VLOOKUP(B558,КВСР!A343:B1508,2),IF(C558&gt;0,VLOOKUP(C558,КФСР!A343:B1855,2),IF(D558&gt;0,VLOOKUP(D558,КЦСР!A343:B4347,2),IF(#REF!&gt;0,VLOOKUP(#REF!,КВР!A343:B2274,2)))))</f>
        <v>Другие вопросы в области образования</v>
      </c>
      <c r="B558" s="233"/>
      <c r="C558" s="234">
        <v>709</v>
      </c>
      <c r="D558" s="235"/>
      <c r="E558" s="236"/>
      <c r="F558" s="221">
        <v>146181</v>
      </c>
      <c r="G558" s="221">
        <f t="shared" ref="G558:G561" si="63">G559</f>
        <v>146180</v>
      </c>
    </row>
    <row r="559" spans="1:7" s="21" customFormat="1" ht="47.25">
      <c r="A559" s="231" t="str">
        <f>IF(B559&gt;0,VLOOKUP(B559,КВСР!A344:B1509,2),IF(C560&gt;0,VLOOKUP(C560,КФСР!A344:B1856,2),IF(D559&gt;0,VLOOKUP(D559,КЦСР!A344:B4348,2),IF(E558&gt;0,VLOOKUP(E558,КВР!A344:B2275,2)))))</f>
        <v>Реализация государственных функций, связанных с общегосударственным управлением</v>
      </c>
      <c r="B559" s="233"/>
      <c r="C559" s="245"/>
      <c r="D559" s="235">
        <v>920000</v>
      </c>
      <c r="E559" s="236"/>
      <c r="F559" s="221">
        <v>146181</v>
      </c>
      <c r="G559" s="221">
        <f t="shared" si="63"/>
        <v>146180</v>
      </c>
    </row>
    <row r="560" spans="1:7" s="21" customFormat="1" ht="51.75" customHeight="1">
      <c r="A560" s="231" t="str">
        <f>IF(B560&gt;0,VLOOKUP(B560,КВСР!A345:B1510,2),IF(C561&gt;0,VLOOKUP(C561,КФСР!A345:B1857,2),IF(D560&gt;0,VLOOKUP(D560,КЦСР!A345:B4349,2),IF(E559&gt;0,VLOOKUP(E559,КВР!A345:B2276,2)))))</f>
        <v>Программа энергосбережения и повышения энергетической эффективности на период до 2020 года</v>
      </c>
      <c r="B560" s="233"/>
      <c r="C560" s="234"/>
      <c r="D560" s="235">
        <v>923400</v>
      </c>
      <c r="E560" s="236"/>
      <c r="F560" s="221">
        <v>146181</v>
      </c>
      <c r="G560" s="221">
        <f t="shared" si="63"/>
        <v>146180</v>
      </c>
    </row>
    <row r="561" spans="1:7" s="21" customFormat="1" ht="117.75" customHeight="1">
      <c r="A561" s="231" t="str">
        <f>IF(B561&gt;0,VLOOKUP(B561,КВСР!A346:B1511,2),IF(C562&gt;0,VLOOKUP(C562,КФСР!A346:B1858,2),IF(D561&gt;0,VLOOKUP(D561,КЦСР!A346:B4350,2),IF(E560&gt;0,VLOOKUP(E560,КВР!A346:B2277,2)))))</f>
        <v>Проведение мероприятий по повышению энергоэффективности в муниципальных районах (городских округах) в рамках реализации областной целевой программы "Энергосбережение и повышение энергоэффективности в Ярославской области"</v>
      </c>
      <c r="B561" s="233"/>
      <c r="C561" s="234"/>
      <c r="D561" s="235">
        <v>923403</v>
      </c>
      <c r="E561" s="265"/>
      <c r="F561" s="221">
        <v>146181</v>
      </c>
      <c r="G561" s="221">
        <f t="shared" si="63"/>
        <v>146180</v>
      </c>
    </row>
    <row r="562" spans="1:7" s="21" customFormat="1" ht="31.5">
      <c r="A562" s="231" t="str">
        <f>IF(B562&gt;0,VLOOKUP(B562,КВСР!A339:B1504,2),IF(C562&gt;0,VLOOKUP(C562,КФСР!A339:B1851,2),IF(D562&gt;0,VLOOKUP(D562,КЦСР!A339:B4343,2),IF(E562&gt;0,VLOOKUP(E562,КВР!A339:B2270,2)))))</f>
        <v>Субсидии бюджетным учреждениям на иные цели</v>
      </c>
      <c r="B562" s="233"/>
      <c r="C562" s="234"/>
      <c r="D562" s="235"/>
      <c r="E562" s="236">
        <v>612</v>
      </c>
      <c r="F562" s="221">
        <v>146181</v>
      </c>
      <c r="G562" s="221">
        <v>146180</v>
      </c>
    </row>
    <row r="563" spans="1:7" s="21" customFormat="1">
      <c r="A563" s="231" t="str">
        <f>IF(B563&gt;0,VLOOKUP(B563,КВСР!A340:B1505,2),IF(C563&gt;0,VLOOKUP(C563,КФСР!A340:B1852,2),IF(D563&gt;0,VLOOKUP(D563,КЦСР!A340:B4344,2),IF(#REF!&gt;0,VLOOKUP(#REF!,КВР!A340:B2271,2)))))</f>
        <v>Культура</v>
      </c>
      <c r="B563" s="233"/>
      <c r="C563" s="234">
        <v>801</v>
      </c>
      <c r="D563" s="237"/>
      <c r="E563" s="240"/>
      <c r="F563" s="221">
        <v>78802587</v>
      </c>
      <c r="G563" s="221">
        <f>G564+G567+G583+G593+G580</f>
        <v>78610858</v>
      </c>
    </row>
    <row r="564" spans="1:7" s="21" customFormat="1">
      <c r="A564" s="231" t="str">
        <f>IF(B564&gt;0,VLOOKUP(B564,КВСР!A341:B1506,2),IF(C565&gt;0,VLOOKUP(C565,КФСР!A341:B1853,2),IF(D564&gt;0,VLOOKUP(D564,КЦСР!A341:B4345,2),IF(E563&gt;0,VLOOKUP(E563,КВР!A341:B2272,2)))))</f>
        <v>Резервные фонды</v>
      </c>
      <c r="B564" s="233"/>
      <c r="C564" s="245"/>
      <c r="D564" s="237">
        <v>700000</v>
      </c>
      <c r="E564" s="240"/>
      <c r="F564" s="221">
        <v>383045</v>
      </c>
      <c r="G564" s="221">
        <f t="shared" ref="G564:G565" si="64">G565</f>
        <v>379306</v>
      </c>
    </row>
    <row r="565" spans="1:7" s="21" customFormat="1" ht="47.25">
      <c r="A565" s="231" t="str">
        <f>IF(B565&gt;0,VLOOKUP(B565,КВСР!A357:B1522,2),IF(C565&gt;0,VLOOKUP(C565,КФСР!A357:B1869,2),IF(D565&gt;0,VLOOKUP(D565,КЦСР!A357:B4361,2),IF(E565&gt;0,VLOOKUP(E565,КВР!A357:B2288,2)))))</f>
        <v>Резервный фонд исполнительных органов государственной власти субъектов Российской Федерации</v>
      </c>
      <c r="B565" s="233"/>
      <c r="C565" s="234"/>
      <c r="D565" s="237">
        <v>700400</v>
      </c>
      <c r="E565" s="265"/>
      <c r="F565" s="221">
        <v>383045</v>
      </c>
      <c r="G565" s="221">
        <f t="shared" si="64"/>
        <v>379306</v>
      </c>
    </row>
    <row r="566" spans="1:7" s="21" customFormat="1" ht="31.5">
      <c r="A566" s="231" t="str">
        <f>IF(B566&gt;0,VLOOKUP(B566,КВСР!A358:B1523,2),IF(C566&gt;0,VLOOKUP(C566,КФСР!A358:B1870,2),IF(D566&gt;0,VLOOKUP(D566,КЦСР!A358:B4362,2),IF(E566&gt;0,VLOOKUP(E566,КВР!A358:B2289,2)))))</f>
        <v>Субсидии бюджетным учреждениям на иные цели</v>
      </c>
      <c r="B566" s="233"/>
      <c r="C566" s="234"/>
      <c r="D566" s="237"/>
      <c r="E566" s="240">
        <v>612</v>
      </c>
      <c r="F566" s="221">
        <v>383045</v>
      </c>
      <c r="G566" s="221">
        <v>379306</v>
      </c>
    </row>
    <row r="567" spans="1:7" s="21" customFormat="1" ht="31.5">
      <c r="A567" s="231" t="str">
        <f>IF(B567&gt;0,VLOOKUP(B567,КВСР!A359:B1524,2),IF(C567&gt;0,VLOOKUP(C567,КФСР!A359:B1871,2),IF(D567&gt;0,VLOOKUP(D567,КЦСР!A359:B4363,2),IF(E567&gt;0,VLOOKUP(E567,КВР!A359:B2290,2)))))</f>
        <v>Учреждения культуры и мероприятия в сфере культуры и кинематографии</v>
      </c>
      <c r="B567" s="233"/>
      <c r="C567" s="234"/>
      <c r="D567" s="237">
        <v>4400000</v>
      </c>
      <c r="E567" s="240"/>
      <c r="F567" s="221">
        <v>62303681</v>
      </c>
      <c r="G567" s="221">
        <f>G568+G570+G572+G577</f>
        <v>62115691</v>
      </c>
    </row>
    <row r="568" spans="1:7" s="21" customFormat="1" ht="36.75" customHeight="1">
      <c r="A568" s="231" t="str">
        <f>IF(B568&gt;0,VLOOKUP(B568,КВСР!A360:B1525,2),IF(C568&gt;0,VLOOKUP(C568,КФСР!A360:B1872,2),IF(D568&gt;0,VLOOKUP(D568,КЦСР!A360:B4364,2),IF(E568&gt;0,VLOOKUP(E568,КВР!A360:B2291,2)))))</f>
        <v>Комплектование книжных фондов библиотек муниципальных образований</v>
      </c>
      <c r="B568" s="233"/>
      <c r="C568" s="234"/>
      <c r="D568" s="237">
        <v>4400200</v>
      </c>
      <c r="E568" s="265"/>
      <c r="F568" s="221">
        <v>155000</v>
      </c>
      <c r="G568" s="221">
        <f t="shared" ref="G568" si="65">G569</f>
        <v>155000</v>
      </c>
    </row>
    <row r="569" spans="1:7" s="21" customFormat="1" ht="31.5">
      <c r="A569" s="231" t="str">
        <f>IF(B569&gt;0,VLOOKUP(B569,КВСР!A361:B1526,2),IF(C569&gt;0,VLOOKUP(C569,КФСР!A361:B1873,2),IF(D569&gt;0,VLOOKUP(D569,КЦСР!A361:B4365,2),IF(E569&gt;0,VLOOKUP(E569,КВР!A361:B2292,2)))))</f>
        <v>Субсидии бюджетным учреждениям на иные цели</v>
      </c>
      <c r="B569" s="233"/>
      <c r="C569" s="234"/>
      <c r="D569" s="237"/>
      <c r="E569" s="240">
        <v>612</v>
      </c>
      <c r="F569" s="221">
        <v>155000</v>
      </c>
      <c r="G569" s="221">
        <v>155000</v>
      </c>
    </row>
    <row r="570" spans="1:7" s="21" customFormat="1" ht="47.25">
      <c r="A570" s="231" t="str">
        <f>IF(B570&gt;0,VLOOKUP(B570,КВСР!A362:B1527,2),IF(C570&gt;0,VLOOKUP(C570,КФСР!A362:B1874,2),IF(D570&gt;0,VLOOKUP(D570,КЦСР!A362:B4366,2),IF(E570&gt;0,VLOOKUP(E570,КВР!A362:B2293,2)))))</f>
        <v>Подключение общедоступных библиотек Российской Федерации к сети Интернет</v>
      </c>
      <c r="B570" s="233"/>
      <c r="C570" s="234"/>
      <c r="D570" s="237">
        <v>4400900</v>
      </c>
      <c r="E570" s="265"/>
      <c r="F570" s="221">
        <v>34000</v>
      </c>
      <c r="G570" s="221">
        <f t="shared" ref="G570" si="66">G571</f>
        <v>34000</v>
      </c>
    </row>
    <row r="571" spans="1:7" s="21" customFormat="1" ht="31.5">
      <c r="A571" s="231" t="str">
        <f>IF(B571&gt;0,VLOOKUP(B571,КВСР!A364:B1529,2),IF(C571&gt;0,VLOOKUP(C571,КФСР!A364:B1876,2),IF(D571&gt;0,VLOOKUP(D571,КЦСР!A364:B4368,2),IF(E571&gt;0,VLOOKUP(E571,КВР!A364:B2295,2)))))</f>
        <v>Субсидии бюджетным учреждениям на иные цели</v>
      </c>
      <c r="B571" s="233"/>
      <c r="C571" s="234"/>
      <c r="D571" s="237"/>
      <c r="E571" s="240">
        <v>612</v>
      </c>
      <c r="F571" s="221">
        <v>34000</v>
      </c>
      <c r="G571" s="221">
        <v>34000</v>
      </c>
    </row>
    <row r="572" spans="1:7" s="21" customFormat="1" ht="47.25">
      <c r="A572" s="231" t="str">
        <f>IF(B572&gt;0,VLOOKUP(B572,КВСР!A365:B1530,2),IF(C572&gt;0,VLOOKUP(C572,КФСР!A365:B1877,2),IF(D572&gt;0,VLOOKUP(D572,КЦСР!A365:B4369,2),IF(E572&gt;0,VLOOKUP(E572,КВР!A365:B2296,2)))))</f>
        <v>Подключение общедоступных библиотек Российской Федерации к сети Интернет</v>
      </c>
      <c r="B572" s="233"/>
      <c r="C572" s="234"/>
      <c r="D572" s="237">
        <v>4401600</v>
      </c>
      <c r="E572" s="240"/>
      <c r="F572" s="221">
        <v>200000</v>
      </c>
      <c r="G572" s="221">
        <f>G573+G575</f>
        <v>200000</v>
      </c>
    </row>
    <row r="573" spans="1:7" s="21" customFormat="1" ht="47.25">
      <c r="A573" s="231" t="str">
        <f>IF(B573&gt;0,VLOOKUP(B573,КВСР!A366:B1531,2),IF(C573&gt;0,VLOOKUP(C573,КФСР!A366:B1878,2),IF(D573&gt;0,VLOOKUP(D573,КЦСР!A366:B4370,2),IF(E573&gt;0,VLOOKUP(E573,КВР!A366:B2297,2)))))</f>
        <v>Подключение общедоступных библиотек Российской Федерации к сети Интернет</v>
      </c>
      <c r="B573" s="233"/>
      <c r="C573" s="234"/>
      <c r="D573" s="237">
        <v>4401601</v>
      </c>
      <c r="E573" s="240"/>
      <c r="F573" s="221">
        <v>100000</v>
      </c>
      <c r="G573" s="221">
        <f t="shared" ref="G573" si="67">G574</f>
        <v>100000</v>
      </c>
    </row>
    <row r="574" spans="1:7" s="21" customFormat="1" ht="31.5">
      <c r="A574" s="231" t="str">
        <f>IF(B574&gt;0,VLOOKUP(B574,КВСР!A367:B1532,2),IF(C574&gt;0,VLOOKUP(C574,КФСР!A367:B1879,2),IF(D574&gt;0,VLOOKUP(D574,КЦСР!A367:B4371,2),IF(E574&gt;0,VLOOKUP(E574,КВР!A367:B2298,2)))))</f>
        <v>Субсидии бюджетным учреждениям на иные цели</v>
      </c>
      <c r="B574" s="233"/>
      <c r="C574" s="234"/>
      <c r="D574" s="237"/>
      <c r="E574" s="240">
        <v>612</v>
      </c>
      <c r="F574" s="221">
        <v>100000</v>
      </c>
      <c r="G574" s="221">
        <v>100000</v>
      </c>
    </row>
    <row r="575" spans="1:7" s="21" customFormat="1" ht="47.25">
      <c r="A575" s="231" t="str">
        <f>IF(B575&gt;0,VLOOKUP(B575,КВСР!A368:B1533,2),IF(C575&gt;0,VLOOKUP(C575,КФСР!A368:B1880,2),IF(D575&gt;0,VLOOKUP(D575,КЦСР!A368:B4372,2),IF(E575&gt;0,VLOOKUP(E575,КВР!A368:B2299,2)))))</f>
        <v>Подключение общедоступных библиотек Российской Федерации к сети Интернет</v>
      </c>
      <c r="B575" s="233"/>
      <c r="C575" s="234"/>
      <c r="D575" s="237">
        <v>4401602</v>
      </c>
      <c r="E575" s="240"/>
      <c r="F575" s="221">
        <v>100000</v>
      </c>
      <c r="G575" s="221">
        <f t="shared" ref="G575" si="68">G576</f>
        <v>100000</v>
      </c>
    </row>
    <row r="576" spans="1:7" s="21" customFormat="1" ht="31.5">
      <c r="A576" s="231" t="str">
        <f>IF(B576&gt;0,VLOOKUP(B576,КВСР!A369:B1534,2),IF(C576&gt;0,VLOOKUP(C576,КФСР!A369:B1881,2),IF(D576&gt;0,VLOOKUP(D576,КЦСР!A369:B4373,2),IF(E576&gt;0,VLOOKUP(E576,КВР!A369:B2300,2)))))</f>
        <v>Субсидии бюджетным учреждениям на иные цели</v>
      </c>
      <c r="B576" s="233"/>
      <c r="C576" s="234"/>
      <c r="D576" s="237"/>
      <c r="E576" s="240">
        <v>612</v>
      </c>
      <c r="F576" s="221">
        <v>100000</v>
      </c>
      <c r="G576" s="221">
        <v>100000</v>
      </c>
    </row>
    <row r="577" spans="1:7" s="21" customFormat="1" ht="31.5">
      <c r="A577" s="231" t="str">
        <f>IF(B577&gt;0,VLOOKUP(B577,КВСР!A370:B1535,2),IF(C577&gt;0,VLOOKUP(C577,КФСР!A370:B1882,2),IF(D577&gt;0,VLOOKUP(D577,КЦСР!A370:B4374,2),IF(E577&gt;0,VLOOKUP(E577,КВР!A370:B2301,2)))))</f>
        <v>Обеспечение деятельности подведомственных учреждений</v>
      </c>
      <c r="B577" s="233"/>
      <c r="C577" s="234"/>
      <c r="D577" s="235">
        <v>4409900</v>
      </c>
      <c r="E577" s="265"/>
      <c r="F577" s="221">
        <v>61914681</v>
      </c>
      <c r="G577" s="221">
        <f>SUM(G578:G579)</f>
        <v>61726691</v>
      </c>
    </row>
    <row r="578" spans="1:7" s="21" customFormat="1" ht="78.75">
      <c r="A578" s="231" t="str">
        <f>IF(B578&gt;0,VLOOKUP(B578,КВСР!A371:B1536,2),IF(C578&gt;0,VLOOKUP(C578,КФСР!A371:B1883,2),IF(D578&gt;0,VLOOKUP(D578,КЦСР!A371:B4375,2),IF(E578&gt;0,VLOOKUP(E578,КВР!A371:B2302,2)))))</f>
        <v>Субсидии бюджетным учреждениям на финансовое обеспечение государственного задания на оказание государственных услуг (выполнение работ)</v>
      </c>
      <c r="B578" s="233"/>
      <c r="C578" s="234"/>
      <c r="D578" s="235"/>
      <c r="E578" s="236">
        <v>611</v>
      </c>
      <c r="F578" s="221">
        <v>58241089</v>
      </c>
      <c r="G578" s="221">
        <v>58106614</v>
      </c>
    </row>
    <row r="579" spans="1:7" s="21" customFormat="1" ht="31.5">
      <c r="A579" s="231" t="str">
        <f>IF(B579&gt;0,VLOOKUP(B579,КВСР!A372:B1537,2),IF(C579&gt;0,VLOOKUP(C579,КФСР!A372:B1884,2),IF(D579&gt;0,VLOOKUP(D579,КЦСР!A372:B4376,2),IF(E579&gt;0,VLOOKUP(E579,КВР!A372:B2303,2)))))</f>
        <v>Субсидии бюджетным учреждениям на иные цели</v>
      </c>
      <c r="B579" s="233"/>
      <c r="C579" s="234"/>
      <c r="D579" s="235"/>
      <c r="E579" s="236">
        <v>612</v>
      </c>
      <c r="F579" s="221">
        <v>3673592</v>
      </c>
      <c r="G579" s="221">
        <v>3620077</v>
      </c>
    </row>
    <row r="580" spans="1:7" s="21" customFormat="1" ht="31.5">
      <c r="A580" s="231" t="str">
        <f>IF(B580&gt;0,VLOOKUP(B580,КВСР!A373:B1538,2),IF(C580&gt;0,VLOOKUP(C580,КФСР!A373:B1885,2),IF(D580&gt;0,VLOOKUP(D580,КЦСР!A373:B4377,2),IF(E580&gt;0,VLOOKUP(E580,КВР!A373:B2304,2)))))</f>
        <v>Обеспечение деятельности подведомственных учреждений</v>
      </c>
      <c r="B580" s="233"/>
      <c r="C580" s="234"/>
      <c r="D580" s="235">
        <v>4429900</v>
      </c>
      <c r="E580" s="265"/>
      <c r="F580" s="221">
        <v>15074970</v>
      </c>
      <c r="G580" s="221">
        <f>SUM(G581:G582)</f>
        <v>15074970</v>
      </c>
    </row>
    <row r="581" spans="1:7" s="21" customFormat="1" ht="78.75">
      <c r="A581" s="231" t="str">
        <f>IF(B581&gt;0,VLOOKUP(B581,КВСР!A374:B1539,2),IF(C581&gt;0,VLOOKUP(C581,КФСР!A374:B1886,2),IF(D581&gt;0,VLOOKUP(D581,КЦСР!A374:B4378,2),IF(E581&gt;0,VLOOKUP(E581,КВР!A374:B2305,2)))))</f>
        <v>Субсидии бюджетным учреждениям на финансовое обеспечение государственного задания на оказание государственных услуг (выполнение работ)</v>
      </c>
      <c r="B581" s="233"/>
      <c r="C581" s="234"/>
      <c r="D581" s="235"/>
      <c r="E581" s="236">
        <v>611</v>
      </c>
      <c r="F581" s="221">
        <v>14489073</v>
      </c>
      <c r="G581" s="221">
        <v>14489073</v>
      </c>
    </row>
    <row r="582" spans="1:7" s="21" customFormat="1" ht="31.5">
      <c r="A582" s="231" t="str">
        <f>IF(B582&gt;0,VLOOKUP(B582,КВСР!A375:B1540,2),IF(C582&gt;0,VLOOKUP(C582,КФСР!A375:B1887,2),IF(D582&gt;0,VLOOKUP(D582,КЦСР!A375:B4379,2),IF(E582&gt;0,VLOOKUP(E582,КВР!A375:B2306,2)))))</f>
        <v>Субсидии бюджетным учреждениям на иные цели</v>
      </c>
      <c r="B582" s="233"/>
      <c r="C582" s="234"/>
      <c r="D582" s="235"/>
      <c r="E582" s="236">
        <v>612</v>
      </c>
      <c r="F582" s="221">
        <v>585897</v>
      </c>
      <c r="G582" s="221">
        <v>585897</v>
      </c>
    </row>
    <row r="583" spans="1:7" s="21" customFormat="1">
      <c r="A583" s="231" t="str">
        <f>IF(B583&gt;0,VLOOKUP(B583,КВСР!A376:B1541,2),IF(C583&gt;0,VLOOKUP(C583,КФСР!A376:B1888,2),IF(D583&gt;0,VLOOKUP(D583,КЦСР!A376:B4380,2),IF(E583&gt;0,VLOOKUP(E583,КВР!A376:B2307,2)))))</f>
        <v>Региональные целевые программы</v>
      </c>
      <c r="B583" s="233"/>
      <c r="C583" s="234"/>
      <c r="D583" s="235">
        <v>5220000</v>
      </c>
      <c r="E583" s="236"/>
      <c r="F583" s="221">
        <v>340891</v>
      </c>
      <c r="G583" s="221">
        <f>G584+G587+G590</f>
        <v>340891</v>
      </c>
    </row>
    <row r="584" spans="1:7" s="21" customFormat="1" ht="31.5">
      <c r="A584" s="231" t="str">
        <f>IF(B584&gt;0,VLOOKUP(B584,КВСР!A377:B1542,2),IF(C584&gt;0,VLOOKUP(C584,КФСР!A377:B1889,2),IF(D584&gt;0,VLOOKUP(D584,КЦСР!A377:B4381,2),IF(E584&gt;0,VLOOKUP(E584,КВР!A377:B2308,2)))))</f>
        <v>ОЦП "развитие МТБ учреждений культуры ЯО"</v>
      </c>
      <c r="B584" s="233"/>
      <c r="C584" s="234"/>
      <c r="D584" s="235">
        <v>5226100</v>
      </c>
      <c r="E584" s="236"/>
      <c r="F584" s="221">
        <v>248012</v>
      </c>
      <c r="G584" s="221">
        <f t="shared" ref="G584:G585" si="69">G585</f>
        <v>248012</v>
      </c>
    </row>
    <row r="585" spans="1:7" s="21" customFormat="1" ht="31.5">
      <c r="A585" s="231" t="str">
        <f>IF(B585&gt;0,VLOOKUP(B585,КВСР!A378:B1543,2),IF(C585&gt;0,VLOOKUP(C585,КФСР!A378:B1890,2),IF(D585&gt;0,VLOOKUP(D585,КЦСР!A378:B4382,2),IF(E585&gt;0,VLOOKUP(E585,КВР!A378:B2309,2)))))</f>
        <v>ОЦП "Развитие МТБ учреждений культуры ЯО"</v>
      </c>
      <c r="B585" s="233"/>
      <c r="C585" s="234"/>
      <c r="D585" s="235">
        <v>5226102</v>
      </c>
      <c r="E585" s="265"/>
      <c r="F585" s="221">
        <v>248012</v>
      </c>
      <c r="G585" s="221">
        <f t="shared" si="69"/>
        <v>248012</v>
      </c>
    </row>
    <row r="586" spans="1:7" s="21" customFormat="1" ht="63">
      <c r="A586" s="231" t="str">
        <f>IF(B586&gt;0,VLOOKUP(B586,КВСР!A379:B1544,2),IF(C586&gt;0,VLOOKUP(C586,КФСР!A379:B1891,2),IF(D586&gt;0,VLOOKUP(D586,КЦСР!A379:B4383,2),IF(E586&gt;0,VLOOKUP(E586,КВР!A379:B2310,2)))))</f>
        <v>Субсидии на осуществление капитальных вложений в объекты капитального строительства бюджетным учреждениям</v>
      </c>
      <c r="B586" s="233"/>
      <c r="C586" s="234"/>
      <c r="D586" s="235"/>
      <c r="E586" s="236">
        <v>464</v>
      </c>
      <c r="F586" s="221">
        <v>248012</v>
      </c>
      <c r="G586" s="221">
        <v>248012</v>
      </c>
    </row>
    <row r="587" spans="1:7" s="21" customFormat="1" ht="47.25">
      <c r="A587" s="231" t="str">
        <f>IF(B587&gt;0,VLOOKUP(B587,КВСР!A358:B1523,2),IF(C588&gt;0,VLOOKUP(C588,КФСР!A358:B1870,2),IF(D587&gt;0,VLOOKUP(D587,КЦСР!A358:B4362,2),IF(#REF!&gt;0,VLOOKUP(#REF!,КВР!A358:B2289,2)))))</f>
        <v>Региональная программа "Социальная поддержка пожилых граждан в Ярославской области"</v>
      </c>
      <c r="B587" s="233"/>
      <c r="C587" s="234"/>
      <c r="D587" s="235">
        <v>5226900</v>
      </c>
      <c r="E587" s="236"/>
      <c r="F587" s="221">
        <v>22300</v>
      </c>
      <c r="G587" s="221">
        <f t="shared" ref="G587:G588" si="70">G588</f>
        <v>22300</v>
      </c>
    </row>
    <row r="588" spans="1:7" s="21" customFormat="1" ht="63">
      <c r="A588" s="231" t="str">
        <f>IF(B588&gt;0,VLOOKUP(B588,КВСР!A359:B1524,2),IF(C589&gt;0,VLOOKUP(C589,КФСР!A359:B1871,2),IF(D588&gt;0,VLOOKUP(D588,КЦСР!A359:B4363,2),IF(E587&gt;0,VLOOKUP(E587,КВР!A359:B2290,2)))))</f>
        <v>Региональная программа "Социальная поддержка пожилых граждан в Ярославской области" в сфере культуры</v>
      </c>
      <c r="B588" s="233"/>
      <c r="C588" s="234"/>
      <c r="D588" s="235">
        <v>5226906</v>
      </c>
      <c r="E588" s="265"/>
      <c r="F588" s="221">
        <v>22300</v>
      </c>
      <c r="G588" s="221">
        <f t="shared" si="70"/>
        <v>22300</v>
      </c>
    </row>
    <row r="589" spans="1:7" s="21" customFormat="1" ht="31.5">
      <c r="A589" s="231" t="str">
        <f>IF(B589&gt;0,VLOOKUP(B589,КВСР!A360:B1525,2),IF(C589&gt;0,VLOOKUP(C589,КФСР!A360:B1872,2),IF(D589&gt;0,VLOOKUP(D589,КЦСР!A360:B4364,2),IF(E589&gt;0,VLOOKUP(E589,КВР!A360:B2291,2)))))</f>
        <v>Субсидии бюджетным учреждениям на иные цели</v>
      </c>
      <c r="B589" s="233"/>
      <c r="C589" s="234"/>
      <c r="D589" s="235"/>
      <c r="E589" s="236">
        <v>612</v>
      </c>
      <c r="F589" s="221">
        <v>22300</v>
      </c>
      <c r="G589" s="221">
        <v>22300</v>
      </c>
    </row>
    <row r="590" spans="1:7" s="21" customFormat="1" ht="31.5">
      <c r="A590" s="231" t="str">
        <f>IF(B590&gt;0,VLOOKUP(B590,КВСР!A361:B1526,2),IF(C590&gt;0,VLOOKUP(C590,КФСР!A361:B1873,2),IF(D590&gt;0,VLOOKUP(D590,КЦСР!A361:B4365,2),IF(E590&gt;0,VLOOKUP(E590,КВР!A361:B2292,2)))))</f>
        <v>Областная целевая программа "Доступная среда"</v>
      </c>
      <c r="B590" s="233"/>
      <c r="C590" s="234"/>
      <c r="D590" s="235">
        <v>5227200</v>
      </c>
      <c r="E590" s="236"/>
      <c r="F590" s="221">
        <v>70579</v>
      </c>
      <c r="G590" s="221">
        <f t="shared" ref="G590:G591" si="71">G591</f>
        <v>70579</v>
      </c>
    </row>
    <row r="591" spans="1:7" s="21" customFormat="1" ht="47.25">
      <c r="A591" s="231" t="str">
        <f>IF(B591&gt;0,VLOOKUP(B591,КВСР!A362:B1527,2),IF(C591&gt;0,VLOOKUP(C591,КФСР!A362:B1874,2),IF(D591&gt;0,VLOOKUP(D591,КЦСР!A362:B4366,2),IF(E591&gt;0,VLOOKUP(E591,КВР!A362:B2293,2)))))</f>
        <v>Реализацию областной целевой программы "Доступная среда" в сфере культуры</v>
      </c>
      <c r="B591" s="233"/>
      <c r="C591" s="234"/>
      <c r="D591" s="235">
        <v>5227211</v>
      </c>
      <c r="E591" s="265"/>
      <c r="F591" s="221">
        <v>70579</v>
      </c>
      <c r="G591" s="221">
        <f t="shared" si="71"/>
        <v>70579</v>
      </c>
    </row>
    <row r="592" spans="1:7" s="21" customFormat="1" ht="31.5">
      <c r="A592" s="231" t="str">
        <f>IF(B592&gt;0,VLOOKUP(B592,КВСР!A363:B1528,2),IF(C592&gt;0,VLOOKUP(C592,КФСР!A363:B1875,2),IF(D592&gt;0,VLOOKUP(D592,КЦСР!A363:B4367,2),IF(E592&gt;0,VLOOKUP(E592,КВР!A363:B2294,2)))))</f>
        <v>Субсидии бюджетным учреждениям на иные цели</v>
      </c>
      <c r="B592" s="233"/>
      <c r="C592" s="234"/>
      <c r="D592" s="235"/>
      <c r="E592" s="236">
        <v>612</v>
      </c>
      <c r="F592" s="221">
        <v>70579</v>
      </c>
      <c r="G592" s="221">
        <v>70579</v>
      </c>
    </row>
    <row r="593" spans="1:7" s="21" customFormat="1" ht="31.5">
      <c r="A593" s="231" t="str">
        <f>IF(B593&gt;0,VLOOKUP(B593,КВСР!A364:B1529,2),IF(C593&gt;0,VLOOKUP(C593,КФСР!A364:B1876,2),IF(D593&gt;0,VLOOKUP(D593,КЦСР!A364:B4368,2),IF(E593&gt;0,VLOOKUP(E593,КВР!A364:B2295,2)))))</f>
        <v>Целевые программы муниципальных образований</v>
      </c>
      <c r="B593" s="233"/>
      <c r="C593" s="234"/>
      <c r="D593" s="235">
        <v>7950000</v>
      </c>
      <c r="E593" s="236"/>
      <c r="F593" s="221">
        <v>700000</v>
      </c>
      <c r="G593" s="221">
        <f t="shared" ref="G593:G594" si="72">G594</f>
        <v>700000</v>
      </c>
    </row>
    <row r="594" spans="1:7" s="21" customFormat="1" ht="47.25">
      <c r="A594" s="231" t="str">
        <f>IF(B594&gt;0,VLOOKUP(B594,КВСР!A364:B1529,2),IF(C594&gt;0,VLOOKUP(C594,КФСР!A364:B1876,2),IF(D594&gt;0,VLOOKUP(D594,КЦСР!A364:B4368,2),IF(E594&gt;0,VLOOKUP(E594,КВР!A364:B2295,2)))))</f>
        <v>МЦП "Развитие культуры Тутаевского муниципального района на 2011-2013 годы"</v>
      </c>
      <c r="B594" s="233"/>
      <c r="C594" s="234"/>
      <c r="D594" s="235">
        <v>7952000</v>
      </c>
      <c r="E594" s="265"/>
      <c r="F594" s="221">
        <v>700000</v>
      </c>
      <c r="G594" s="221">
        <f t="shared" si="72"/>
        <v>700000</v>
      </c>
    </row>
    <row r="595" spans="1:7" ht="31.5">
      <c r="A595" s="231" t="str">
        <f>IF(B595&gt;0,VLOOKUP(B595,КВСР!A365:B1530,2),IF(C595&gt;0,VLOOKUP(C595,КФСР!A365:B1877,2),IF(D595&gt;0,VLOOKUP(D595,КЦСР!A365:B4369,2),IF(E595&gt;0,VLOOKUP(E595,КВР!A365:B2296,2)))))</f>
        <v>Субсидии бюджетным учреждениям на иные цели</v>
      </c>
      <c r="B595" s="233"/>
      <c r="C595" s="234"/>
      <c r="D595" s="235"/>
      <c r="E595" s="236">
        <v>612</v>
      </c>
      <c r="F595" s="221">
        <v>700000</v>
      </c>
      <c r="G595" s="221">
        <v>700000</v>
      </c>
    </row>
    <row r="596" spans="1:7" s="21" customFormat="1" ht="31.5">
      <c r="A596" s="231" t="str">
        <f>IF(B596&gt;0,VLOOKUP(B596,КВСР!A366:B1531,2),IF(C596&gt;0,VLOOKUP(C596,КФСР!A366:B1878,2),IF(D596&gt;0,VLOOKUP(D596,КЦСР!A366:B4370,2),IF(E596&gt;0,VLOOKUP(E596,КВР!A366:B2297,2)))))</f>
        <v>Другие вопросы в области культуры, кинематографии</v>
      </c>
      <c r="B596" s="233"/>
      <c r="C596" s="234">
        <v>804</v>
      </c>
      <c r="D596" s="235"/>
      <c r="E596" s="236"/>
      <c r="F596" s="221">
        <v>11016764</v>
      </c>
      <c r="G596" s="221">
        <f>G598+G607+G610+G617</f>
        <v>10149906</v>
      </c>
    </row>
    <row r="597" spans="1:7" s="21" customFormat="1" ht="78.75">
      <c r="A597" s="231" t="str">
        <f>IF(B597&gt;0,VLOOKUP(B597,КВСР!A358:B1523,2),IF(C598&gt;0,VLOOKUP(C598,КФСР!A358:B1870,2),IF(D597&gt;0,VLOOKUP(D597,КЦСР!A358:B4362,2),IF(E596&gt;0,VLOOKUP(E596,КВР!A358:B2289,2)))))</f>
        <v>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v>
      </c>
      <c r="B597" s="233"/>
      <c r="C597" s="245"/>
      <c r="D597" s="235">
        <v>20000</v>
      </c>
      <c r="E597" s="236"/>
      <c r="F597" s="221">
        <v>4490800</v>
      </c>
      <c r="G597" s="221">
        <f t="shared" ref="G597" si="73">G598</f>
        <v>4382454</v>
      </c>
    </row>
    <row r="598" spans="1:7" s="21" customFormat="1">
      <c r="A598" s="231" t="str">
        <f>IF(B598&gt;0,VLOOKUP(B598,КВСР!A359:B1524,2),IF(C599&gt;0,VLOOKUP(C599,КФСР!A359:B1871,2),IF(D598&gt;0,VLOOKUP(D598,КЦСР!A359:B4363,2),IF(E597&gt;0,VLOOKUP(E597,КВР!A359:B2290,2)))))</f>
        <v>Центральный аппарат</v>
      </c>
      <c r="B598" s="233"/>
      <c r="C598" s="234"/>
      <c r="D598" s="235">
        <v>20400</v>
      </c>
      <c r="E598" s="265"/>
      <c r="F598" s="221">
        <v>4490800</v>
      </c>
      <c r="G598" s="221">
        <f>SUM(G599:G604)</f>
        <v>4382454</v>
      </c>
    </row>
    <row r="599" spans="1:7" s="21" customFormat="1" ht="23.25" customHeight="1">
      <c r="A599" s="231" t="str">
        <f>IF(B599&gt;0,VLOOKUP(B599,КВСР!A360:B1525,2),IF(C600&gt;0,VLOOKUP(C600,КФСР!A360:B1872,2),IF(D599&gt;0,VLOOKUP(D599,КЦСР!A360:B4364,2),IF(E599&gt;0,VLOOKUP(E599,КВР!A360:B2291,2)))))</f>
        <v>Фонд оплаты труда и страховые взносы</v>
      </c>
      <c r="B599" s="233"/>
      <c r="C599" s="234"/>
      <c r="D599" s="235"/>
      <c r="E599" s="236">
        <v>121</v>
      </c>
      <c r="F599" s="221">
        <v>3816834</v>
      </c>
      <c r="G599" s="221">
        <v>3753235</v>
      </c>
    </row>
    <row r="600" spans="1:7" s="21" customFormat="1" ht="31.5">
      <c r="A600" s="231" t="str">
        <f>IF(B600&gt;0,VLOOKUP(B600,КВСР!A361:B1526,2),IF(C601&gt;0,VLOOKUP(C601,КФСР!A361:B1873,2),IF(D600&gt;0,VLOOKUP(D600,КЦСР!A361:B4365,2),IF(E600&gt;0,VLOOKUP(E600,КВР!A361:B2292,2)))))</f>
        <v>Иные выплаты персоналу, за исключением фонда оплаты труда</v>
      </c>
      <c r="B600" s="233"/>
      <c r="C600" s="234"/>
      <c r="D600" s="235"/>
      <c r="E600" s="236">
        <v>122</v>
      </c>
      <c r="F600" s="221">
        <v>634</v>
      </c>
      <c r="G600" s="221">
        <v>400</v>
      </c>
    </row>
    <row r="601" spans="1:7" s="21" customFormat="1" ht="47.25">
      <c r="A601" s="231" t="str">
        <f>IF(B601&gt;0,VLOOKUP(B601,КВСР!A362:B1527,2),IF(C602&gt;0,VLOOKUP(C602,КФСР!A362:B1874,2),IF(D601&gt;0,VLOOKUP(D601,КЦСР!A362:B4366,2),IF(E601&gt;0,VLOOKUP(E601,КВР!A362:B2293,2)))))</f>
        <v>Закупка товаров, работ, услуг в сфере информационно-коммуникационных технологий</v>
      </c>
      <c r="B601" s="233"/>
      <c r="C601" s="234"/>
      <c r="D601" s="235"/>
      <c r="E601" s="236">
        <v>242</v>
      </c>
      <c r="F601" s="221">
        <v>167625</v>
      </c>
      <c r="G601" s="221">
        <v>159794</v>
      </c>
    </row>
    <row r="602" spans="1:7" s="21" customFormat="1" ht="31.5">
      <c r="A602" s="231" t="str">
        <f>IF(B602&gt;0,VLOOKUP(B602,КВСР!A363:B1528,2),IF(C603&gt;0,VLOOKUP(C603,КФСР!A363:B1875,2),IF(D602&gt;0,VLOOKUP(D602,КЦСР!A363:B4367,2),IF(E602&gt;0,VLOOKUP(E602,КВР!A363:B2294,2)))))</f>
        <v>Прочая закупка товаров, работ и услуг для государственных нужд</v>
      </c>
      <c r="B602" s="233"/>
      <c r="C602" s="234"/>
      <c r="D602" s="235"/>
      <c r="E602" s="236">
        <v>244</v>
      </c>
      <c r="F602" s="221">
        <v>235249</v>
      </c>
      <c r="G602" s="221">
        <v>200091</v>
      </c>
    </row>
    <row r="603" spans="1:7" s="21" customFormat="1" ht="31.5">
      <c r="A603" s="231" t="str">
        <f>IF(B603&gt;0,VLOOKUP(B603,КВСР!A364:B1529,2),IF(C604&gt;0,VLOOKUP(C604,КФСР!A364:B1876,2),IF(D603&gt;0,VLOOKUP(D603,КЦСР!A364:B4368,2),IF(E603&gt;0,VLOOKUP(E603,КВР!A364:B2295,2)))))</f>
        <v>Уплата налога на имущество организаций и земельного налога</v>
      </c>
      <c r="B603" s="233"/>
      <c r="C603" s="234"/>
      <c r="D603" s="235"/>
      <c r="E603" s="236">
        <v>851</v>
      </c>
      <c r="F603" s="221">
        <v>256200</v>
      </c>
      <c r="G603" s="221">
        <v>255333</v>
      </c>
    </row>
    <row r="604" spans="1:7" s="21" customFormat="1" ht="31.5">
      <c r="A604" s="231" t="str">
        <f>IF(B604&gt;0,VLOOKUP(B604,КВСР!A365:B1530,2),IF(C604&gt;0,VLOOKUP(C604,КФСР!A365:B1877,2),IF(D604&gt;0,VLOOKUP(D604,КЦСР!A365:B4369,2),IF(E604&gt;0,VLOOKUP(E604,КВР!A365:B2296,2)))))</f>
        <v>Уплата прочих налогов, сборов и иных обязательных платежей</v>
      </c>
      <c r="B604" s="233"/>
      <c r="C604" s="234"/>
      <c r="D604" s="235"/>
      <c r="E604" s="236">
        <v>852</v>
      </c>
      <c r="F604" s="221">
        <v>14258</v>
      </c>
      <c r="G604" s="221">
        <v>13601</v>
      </c>
    </row>
    <row r="605" spans="1:7" s="21" customFormat="1" ht="47.25">
      <c r="A605" s="231" t="str">
        <f>IF(B605&gt;0,VLOOKUP(B605,КВСР!A366:B1531,2),IF(C605&gt;0,VLOOKUP(C605,КФСР!A366:B1878,2),IF(D605&gt;0,VLOOKUP(D605,КЦСР!A366:B4370,2),IF(E605&gt;0,VLOOKUP(E605,КВР!A366:B2297,2)))))</f>
        <v>Реализация государственных функций, связанных с общегосударственным управлением</v>
      </c>
      <c r="B605" s="233"/>
      <c r="C605" s="234"/>
      <c r="D605" s="235">
        <v>920000</v>
      </c>
      <c r="E605" s="236"/>
      <c r="F605" s="221">
        <v>1530339</v>
      </c>
      <c r="G605" s="221">
        <f t="shared" ref="G605:G606" si="74">G606</f>
        <v>819563</v>
      </c>
    </row>
    <row r="606" spans="1:7" s="21" customFormat="1" ht="63">
      <c r="A606" s="231" t="str">
        <f>IF(B606&gt;0,VLOOKUP(B606,КВСР!A367:B1532,2),IF(C606&gt;0,VLOOKUP(C606,КФСР!A367:B1879,2),IF(D606&gt;0,VLOOKUP(D606,КЦСР!A367:B4371,2),IF(E606&gt;0,VLOOKUP(E606,КВР!A367:B2298,2)))))</f>
        <v>Программа энергосбережения и повышения энергетической эффективности на период до 2020 года</v>
      </c>
      <c r="B606" s="233"/>
      <c r="C606" s="234"/>
      <c r="D606" s="235">
        <v>923400</v>
      </c>
      <c r="E606" s="236"/>
      <c r="F606" s="221">
        <v>1530339</v>
      </c>
      <c r="G606" s="221">
        <f t="shared" si="74"/>
        <v>819563</v>
      </c>
    </row>
    <row r="607" spans="1:7" s="21" customFormat="1" ht="117.75" customHeight="1">
      <c r="A607" s="231" t="str">
        <f>IF(B607&gt;0,VLOOKUP(B607,КВСР!A368:B1533,2),IF(C607&gt;0,VLOOKUP(C607,КФСР!A368:B1880,2),IF(D607&gt;0,VLOOKUP(D607,КЦСР!A368:B4372,2),IF(E607&gt;0,VLOOKUP(E607,КВР!A368:B2299,2)))))</f>
        <v>Проведение мероприятий по повышению энергоэффективности в муниципальных районах (городских округах) в рамках реализации областной целевой программы "Энергосбережение и повышение энергоэффективности в Ярославской области"</v>
      </c>
      <c r="B607" s="233"/>
      <c r="C607" s="234"/>
      <c r="D607" s="235">
        <v>923403</v>
      </c>
      <c r="E607" s="265"/>
      <c r="F607" s="221">
        <v>1530339</v>
      </c>
      <c r="G607" s="221">
        <f>SUM(G608:G609)</f>
        <v>819563</v>
      </c>
    </row>
    <row r="608" spans="1:7" s="21" customFormat="1" ht="31.5">
      <c r="A608" s="231" t="str">
        <f>IF(B608&gt;0,VLOOKUP(B608,КВСР!A369:B1534,2),IF(C608&gt;0,VLOOKUP(C608,КФСР!A369:B1881,2),IF(D608&gt;0,VLOOKUP(D608,КЦСР!A369:B4373,2),IF(E608&gt;0,VLOOKUP(E608,КВР!A369:B2300,2)))))</f>
        <v>Прочая закупка товаров, работ и услуг для государственных нужд</v>
      </c>
      <c r="B608" s="233"/>
      <c r="C608" s="234"/>
      <c r="D608" s="235"/>
      <c r="E608" s="236">
        <v>244</v>
      </c>
      <c r="F608" s="221">
        <v>6990</v>
      </c>
      <c r="G608" s="221">
        <v>6990</v>
      </c>
    </row>
    <row r="609" spans="1:19" s="21" customFormat="1" ht="31.5">
      <c r="A609" s="231" t="str">
        <f>IF(B609&gt;0,VLOOKUP(B609,КВСР!A370:B1535,2),IF(C609&gt;0,VLOOKUP(C609,КФСР!A370:B1882,2),IF(D609&gt;0,VLOOKUP(D609,КЦСР!A370:B4374,2),IF(E609&gt;0,VLOOKUP(E609,КВР!A370:B2301,2)))))</f>
        <v>Субсидии бюджетным учреждениям на иные цели</v>
      </c>
      <c r="B609" s="233"/>
      <c r="C609" s="234"/>
      <c r="D609" s="235"/>
      <c r="E609" s="236">
        <v>612</v>
      </c>
      <c r="F609" s="221">
        <v>1523349</v>
      </c>
      <c r="G609" s="221">
        <v>812573</v>
      </c>
    </row>
    <row r="610" spans="1:19" s="21" customFormat="1" ht="96.75" customHeight="1">
      <c r="A610" s="231" t="str">
        <f>IF(B610&gt;0,VLOOKUP(B610,КВСР!A365:B1530,2),IF(C610&gt;0,VLOOKUP(C610,КФСР!A365:B1877,2),IF(D610&gt;0,VLOOKUP(D610,КЦСР!A365:B4369,2),IF(#REF!&gt;0,VLOOKUP(#REF!,КВР!A365:B2296,2)))))</f>
        <v>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v>
      </c>
      <c r="B610" s="233"/>
      <c r="C610" s="234"/>
      <c r="D610" s="235">
        <v>4520000</v>
      </c>
      <c r="E610" s="236"/>
      <c r="F610" s="221">
        <v>4814000</v>
      </c>
      <c r="G610" s="221">
        <f>SUM(G611:G614)</f>
        <v>4766264</v>
      </c>
    </row>
    <row r="611" spans="1:19" s="21" customFormat="1" ht="21.75" customHeight="1">
      <c r="A611" s="231" t="str">
        <f>IF(B611&gt;0,VLOOKUP(B611,КВСР!A367:B1532,2),IF(C612&gt;0,VLOOKUP(C612,КФСР!A367:B1879,2),IF(D611&gt;0,VLOOKUP(D611,КЦСР!A367:B4371,2),IF(E611&gt;0,VLOOKUP(E611,КВР!A367:B2298,2)))))</f>
        <v>Фонд оплаты труда и страховые взносы</v>
      </c>
      <c r="B611" s="233"/>
      <c r="C611" s="234"/>
      <c r="D611" s="235"/>
      <c r="E611" s="236">
        <v>121</v>
      </c>
      <c r="F611" s="221">
        <v>4218000</v>
      </c>
      <c r="G611" s="221">
        <v>4201715</v>
      </c>
    </row>
    <row r="612" spans="1:19" s="21" customFormat="1" ht="31.5">
      <c r="A612" s="231" t="str">
        <f>IF(B612&gt;0,VLOOKUP(B612,КВСР!A368:B1533,2),IF(C613&gt;0,VLOOKUP(C613,КФСР!A368:B1880,2),IF(D612&gt;0,VLOOKUP(D612,КЦСР!A368:B4372,2),IF(E612&gt;0,VLOOKUP(E612,КВР!A368:B2299,2)))))</f>
        <v>Иные выплаты персоналу, за исключением фонда оплаты труда</v>
      </c>
      <c r="B612" s="233"/>
      <c r="C612" s="234"/>
      <c r="D612" s="235"/>
      <c r="E612" s="236">
        <v>122</v>
      </c>
      <c r="F612" s="221">
        <v>1000</v>
      </c>
      <c r="G612" s="221">
        <v>601</v>
      </c>
    </row>
    <row r="613" spans="1:19" s="21" customFormat="1" ht="47.25">
      <c r="A613" s="231" t="str">
        <f>IF(B613&gt;0,VLOOKUP(B613,КВСР!A369:B1534,2),IF(C614&gt;0,VLOOKUP(C614,КФСР!A369:B1881,2),IF(D613&gt;0,VLOOKUP(D613,КЦСР!A369:B4373,2),IF(E613&gt;0,VLOOKUP(E613,КВР!A369:B2300,2)))))</f>
        <v>Закупка товаров, работ, услуг в сфере информационно-коммуникационных технологий</v>
      </c>
      <c r="B613" s="233"/>
      <c r="C613" s="234"/>
      <c r="D613" s="235"/>
      <c r="E613" s="236">
        <v>242</v>
      </c>
      <c r="F613" s="221">
        <v>224000</v>
      </c>
      <c r="G613" s="221">
        <v>199582</v>
      </c>
    </row>
    <row r="614" spans="1:19" s="21" customFormat="1" ht="31.5">
      <c r="A614" s="231" t="str">
        <f>IF(B614&gt;0,VLOOKUP(B614,КВСР!A370:B1535,2),IF(C615&gt;0,VLOOKUP(C615,КФСР!A370:B1882,2),IF(D614&gt;0,VLOOKUP(D614,КЦСР!A370:B4374,2),IF(E614&gt;0,VLOOKUP(E614,КВР!A370:B2301,2)))))</f>
        <v>Прочая закупка товаров, работ и услуг для государственных нужд</v>
      </c>
      <c r="B614" s="233"/>
      <c r="C614" s="234"/>
      <c r="D614" s="235"/>
      <c r="E614" s="236">
        <v>244</v>
      </c>
      <c r="F614" s="221">
        <v>371000</v>
      </c>
      <c r="G614" s="221">
        <v>364366</v>
      </c>
    </row>
    <row r="615" spans="1:19" s="21" customFormat="1" ht="31.5">
      <c r="A615" s="231" t="str">
        <f>IF(B615&gt;0,VLOOKUP(B615,КВСР!A371:B1536,2),IF(C616&gt;0,VLOOKUP(C616,КФСР!A371:B1883,2),IF(D615&gt;0,VLOOKUP(D615,КЦСР!A371:B4375,2),IF(#REF!&gt;0,VLOOKUP(#REF!,КВР!A371:B2302,2)))))</f>
        <v>Иные безвозмездные и безвозвратные перечисления</v>
      </c>
      <c r="B615" s="233"/>
      <c r="C615" s="234"/>
      <c r="D615" s="235">
        <v>5200000</v>
      </c>
      <c r="E615" s="236"/>
      <c r="F615" s="221">
        <v>181625</v>
      </c>
      <c r="G615" s="221">
        <f t="shared" ref="G615:G616" si="75">G616</f>
        <v>181625</v>
      </c>
    </row>
    <row r="616" spans="1:19" s="21" customFormat="1" ht="47.25">
      <c r="A616" s="231" t="str">
        <f>IF(B616&gt;0,VLOOKUP(B616,КВСР!A360:B1525,2),IF(C617&gt;0,VLOOKUP(C617,КФСР!A360:B1872,2),IF(D616&gt;0,VLOOKUP(D616,КЦСР!A360:B4364,2),IF(E615&gt;0,VLOOKUP(E615,КВР!A360:B2291,2)))))</f>
        <v>Реализация региональных программ повышения эффективности бюджетных расходов</v>
      </c>
      <c r="B616" s="233"/>
      <c r="C616" s="234"/>
      <c r="D616" s="235">
        <v>5202400</v>
      </c>
      <c r="E616" s="236"/>
      <c r="F616" s="221">
        <v>181625</v>
      </c>
      <c r="G616" s="221">
        <f t="shared" si="75"/>
        <v>181625</v>
      </c>
    </row>
    <row r="617" spans="1:19" s="21" customFormat="1" ht="47.25">
      <c r="A617" s="231" t="str">
        <f>IF(B617&gt;0,VLOOKUP(B617,КВСР!A361:B1526,2),IF(C619&gt;0,VLOOKUP(C619,КФСР!A361:B1873,2),IF(D617&gt;0,VLOOKUP(D617,КЦСР!A361:B4365,2),IF(E616&gt;0,VLOOKUP(E616,КВР!A361:B2292,2)))))</f>
        <v>Реализация муниципальной программы "Повышение эффективности бюджетных расходов"</v>
      </c>
      <c r="B617" s="233"/>
      <c r="C617" s="234"/>
      <c r="D617" s="235">
        <v>5202402</v>
      </c>
      <c r="E617" s="265"/>
      <c r="F617" s="221">
        <v>181625</v>
      </c>
      <c r="G617" s="221">
        <f>SUM(G618:G621)</f>
        <v>181625</v>
      </c>
    </row>
    <row r="618" spans="1:19" s="21" customFormat="1" ht="18" customHeight="1">
      <c r="A618" s="231" t="str">
        <f>IF(B618&gt;0,VLOOKUP(B618,КВСР!A361:B1526,2),IF(C619&gt;0,VLOOKUP(C619,КФСР!A361:B1873,2),IF(D618&gt;0,VLOOKUP(D618,КЦСР!A361:B4365,2),IF(E618&gt;0,VLOOKUP(E618,КВР!A361:B2292,2)))))</f>
        <v>Фонд оплаты труда и страховые взносы</v>
      </c>
      <c r="B618" s="233"/>
      <c r="C618" s="234"/>
      <c r="D618" s="235"/>
      <c r="E618" s="236">
        <v>121</v>
      </c>
      <c r="F618" s="221">
        <v>73625</v>
      </c>
      <c r="G618" s="221">
        <v>73625</v>
      </c>
    </row>
    <row r="619" spans="1:19" s="21" customFormat="1" ht="47.25">
      <c r="A619" s="231" t="str">
        <f>IF(B619&gt;0,VLOOKUP(B619,КВСР!A362:B1527,2),IF(C620&gt;0,VLOOKUP(C620,КФСР!A362:B1874,2),IF(D619&gt;0,VLOOKUP(D619,КЦСР!A362:B4366,2),IF(E619&gt;0,VLOOKUP(E619,КВР!A362:B2293,2)))))</f>
        <v>Закупка товаров, работ, услуг в сфере информационно-коммуникационных технологий</v>
      </c>
      <c r="B619" s="233"/>
      <c r="C619" s="234"/>
      <c r="D619" s="235"/>
      <c r="E619" s="236">
        <v>242</v>
      </c>
      <c r="F619" s="221">
        <v>18000</v>
      </c>
      <c r="G619" s="221">
        <v>18000</v>
      </c>
    </row>
    <row r="620" spans="1:19" s="21" customFormat="1" ht="31.5">
      <c r="A620" s="231" t="str">
        <f>IF(B620&gt;0,VLOOKUP(B620,КВСР!A363:B1528,2),IF(C620&gt;0,VLOOKUP(C620,КФСР!A363:B1875,2),IF(D620&gt;0,VLOOKUP(D620,КЦСР!A363:B4367,2),IF(E620&gt;0,VLOOKUP(E620,КВР!A363:B2294,2)))))</f>
        <v>Прочая закупка товаров, работ и услуг для государственных нужд</v>
      </c>
      <c r="B620" s="233"/>
      <c r="C620" s="234"/>
      <c r="D620" s="235"/>
      <c r="E620" s="236">
        <v>244</v>
      </c>
      <c r="F620" s="221">
        <v>40000</v>
      </c>
      <c r="G620" s="221">
        <v>40000</v>
      </c>
    </row>
    <row r="621" spans="1:19" s="21" customFormat="1" ht="31.5">
      <c r="A621" s="231" t="str">
        <f>IF(B621&gt;0,VLOOKUP(B621,КВСР!A364:B1529,2),IF(C621&gt;0,VLOOKUP(C621,КФСР!A364:B1876,2),IF(D621&gt;0,VLOOKUP(D621,КЦСР!A364:B4368,2),IF(E621&gt;0,VLOOKUP(E621,КВР!A364:B2295,2)))))</f>
        <v>Субсидии бюджетным учреждениям на иные цели</v>
      </c>
      <c r="B621" s="233"/>
      <c r="C621" s="234"/>
      <c r="D621" s="235"/>
      <c r="E621" s="236">
        <v>612</v>
      </c>
      <c r="F621" s="221">
        <v>50000</v>
      </c>
      <c r="G621" s="221">
        <v>50000</v>
      </c>
    </row>
    <row r="622" spans="1:19">
      <c r="A622" s="231" t="str">
        <f>IF(B622&gt;0,VLOOKUP(B622,КВСР!A364:B1529,2),IF(C622&gt;0,VLOOKUP(C622,КФСР!A364:B1876,2),IF(D622&gt;0,VLOOKUP(D622,КЦСР!A364:B4368,2),IF(E622&gt;0,VLOOKUP(E622,КВР!A364:B2295,2)))))</f>
        <v>Охрана семьи и детства</v>
      </c>
      <c r="B622" s="233"/>
      <c r="C622" s="234">
        <v>1004</v>
      </c>
      <c r="D622" s="235"/>
      <c r="E622" s="236"/>
      <c r="F622" s="221">
        <v>63300</v>
      </c>
      <c r="G622" s="221">
        <f t="shared" ref="G622:G625" si="76">G623</f>
        <v>63300</v>
      </c>
    </row>
    <row r="623" spans="1:19">
      <c r="A623" s="231" t="str">
        <f>IF(B623&gt;0,VLOOKUP(B623,КВСР!A365:B1530,2),IF(C623&gt;0,VLOOKUP(C623,КФСР!A365:B1877,2),IF(D623&gt;0,VLOOKUP(D623,КЦСР!A365:B4369,2),IF(E623&gt;0,VLOOKUP(E623,КВР!A365:B2296,2)))))</f>
        <v>Региональные целевые программы</v>
      </c>
      <c r="B623" s="233"/>
      <c r="C623" s="243"/>
      <c r="D623" s="235">
        <v>5220000</v>
      </c>
      <c r="E623" s="236"/>
      <c r="F623" s="221">
        <v>63300</v>
      </c>
      <c r="G623" s="221">
        <f t="shared" si="76"/>
        <v>63300</v>
      </c>
    </row>
    <row r="624" spans="1:19" s="21" customFormat="1" ht="31.5">
      <c r="A624" s="231" t="str">
        <f>IF(B624&gt;0,VLOOKUP(B624,КВСР!A366:B1531,2),IF(C624&gt;0,VLOOKUP(C624,КФСР!A366:B1878,2),IF(D624&gt;0,VLOOKUP(D624,КЦСР!A366:B4370,2),IF(E624&gt;0,VLOOKUP(E624,КВР!A366:B2297,2)))))</f>
        <v>Областная комплексная целевая программа "Семья и дети Ярославии"</v>
      </c>
      <c r="B624" s="233"/>
      <c r="C624" s="234"/>
      <c r="D624" s="235">
        <v>5221300</v>
      </c>
      <c r="E624" s="236"/>
      <c r="F624" s="221">
        <v>63300</v>
      </c>
      <c r="G624" s="221">
        <f t="shared" si="76"/>
        <v>63300</v>
      </c>
      <c r="I624" s="16"/>
      <c r="J624" s="16"/>
      <c r="K624" s="16"/>
      <c r="L624" s="16"/>
      <c r="M624" s="16"/>
      <c r="N624" s="16"/>
      <c r="O624" s="16"/>
      <c r="P624" s="16"/>
      <c r="Q624" s="16"/>
      <c r="R624" s="16"/>
      <c r="S624" s="16"/>
    </row>
    <row r="625" spans="1:8" ht="47.25">
      <c r="A625" s="231" t="str">
        <f>IF(B625&gt;0,VLOOKUP(B625,КВСР!A367:B1532,2),IF(C625&gt;0,VLOOKUP(C625,КФСР!A367:B1879,2),IF(D625&gt;0,VLOOKUP(D625,КЦСР!A367:B4371,2),IF(E625&gt;0,VLOOKUP(E625,КВР!A367:B2298,2)))))</f>
        <v>Реализация подпрограмм "Семья", "Дети-сироты", Дети-инвалиды", "Одаренные дети"</v>
      </c>
      <c r="B625" s="233"/>
      <c r="C625" s="234"/>
      <c r="D625" s="235">
        <v>5221306</v>
      </c>
      <c r="E625" s="442"/>
      <c r="F625" s="221">
        <v>63300</v>
      </c>
      <c r="G625" s="221">
        <f t="shared" si="76"/>
        <v>63300</v>
      </c>
    </row>
    <row r="626" spans="1:8" ht="31.5">
      <c r="A626" s="231" t="str">
        <f>IF(B626&gt;0,VLOOKUP(B626,КВСР!A368:B1533,2),IF(C626&gt;0,VLOOKUP(C626,КФСР!A368:B1880,2),IF(D626&gt;0,VLOOKUP(D626,КЦСР!A368:B4372,2),IF(E626&gt;0,VLOOKUP(E626,КВР!A368:B2299,2)))))</f>
        <v>Субсидии бюджетным учреждениям на иные цели</v>
      </c>
      <c r="B626" s="239"/>
      <c r="C626" s="241"/>
      <c r="D626" s="237"/>
      <c r="E626" s="236">
        <v>612</v>
      </c>
      <c r="F626" s="221">
        <v>63300</v>
      </c>
      <c r="G626" s="221">
        <v>63300</v>
      </c>
    </row>
    <row r="627" spans="1:8">
      <c r="A627" s="231" t="str">
        <f>IF(B627&gt;0,VLOOKUP(B627,КВСР!A369:B1534,2),IF(C627&gt;0,VLOOKUP(C627,КФСР!A369:B1881,2),IF(D627&gt;0,VLOOKUP(D627,КЦСР!A369:B4373,2),IF(E627&gt;0,VLOOKUP(E627,КВР!A369:B2300,2)))))</f>
        <v>Периодическая печать и издательства</v>
      </c>
      <c r="B627" s="233"/>
      <c r="C627" s="234">
        <v>1202</v>
      </c>
      <c r="D627" s="235"/>
      <c r="E627" s="236"/>
      <c r="F627" s="221">
        <v>3169995</v>
      </c>
      <c r="G627" s="221">
        <f>G629+G634</f>
        <v>3169995</v>
      </c>
    </row>
    <row r="628" spans="1:8" ht="51.75" customHeight="1">
      <c r="A628" s="231" t="str">
        <f>IF(B628&gt;0,VLOOKUP(B628,КВСР!A380:B1545,2),IF(C629&gt;0,VLOOKUP(C629,КФСР!A380:B1892,2),IF(D628&gt;0,VLOOKUP(D628,КЦСР!A380:B4384,2),IF(E627&gt;0,VLOOKUP(E627,КВР!A380:B2311,2)))))</f>
        <v>Периодические издания, учрежденные органами законодательной и исполнительной власти</v>
      </c>
      <c r="B628" s="233"/>
      <c r="C628" s="243"/>
      <c r="D628" s="235">
        <v>4570000</v>
      </c>
      <c r="E628" s="236"/>
      <c r="F628" s="221">
        <v>3143000</v>
      </c>
      <c r="G628" s="221">
        <f t="shared" ref="G628" si="77">G629</f>
        <v>3143000</v>
      </c>
    </row>
    <row r="629" spans="1:8" ht="31.5">
      <c r="A629" s="231" t="str">
        <f>IF(B629&gt;0,VLOOKUP(B629,КВСР!A381:B1546,2),IF(C630&gt;0,VLOOKUP(C630,КФСР!A381:B1893,2),IF(D629&gt;0,VLOOKUP(D629,КЦСР!A381:B4385,2),IF(E628&gt;0,VLOOKUP(E628,КВР!A381:B2312,2)))))</f>
        <v>Обеспечение деятельности подведомственных учреждений</v>
      </c>
      <c r="B629" s="233"/>
      <c r="C629" s="234"/>
      <c r="D629" s="235">
        <v>4579900</v>
      </c>
      <c r="E629" s="442"/>
      <c r="F629" s="221">
        <v>3143000</v>
      </c>
      <c r="G629" s="221">
        <f>SUM(G630:G631)</f>
        <v>3143000</v>
      </c>
    </row>
    <row r="630" spans="1:8" ht="78.75">
      <c r="A630" s="231" t="str">
        <f>IF(B630&gt;0,VLOOKUP(B630,КВСР!A382:B1547,2),IF(C631&gt;0,VLOOKUP(C631,КФСР!A382:B1894,2),IF(D630&gt;0,VLOOKUP(D630,КЦСР!A382:B4386,2),IF(E630&gt;0,VLOOKUP(E630,КВР!A382:B2313,2)))))</f>
        <v>Субсидии бюджетным учреждениям на финансовое обеспечение государственного задания на оказание государственных услуг (выполнение работ)</v>
      </c>
      <c r="B630" s="233"/>
      <c r="C630" s="234"/>
      <c r="D630" s="235"/>
      <c r="E630" s="236">
        <v>611</v>
      </c>
      <c r="F630" s="221">
        <v>3046000</v>
      </c>
      <c r="G630" s="221">
        <v>3046000</v>
      </c>
    </row>
    <row r="631" spans="1:8" ht="31.5">
      <c r="A631" s="231" t="str">
        <f>IF(B631&gt;0,VLOOKUP(B631,КВСР!A383:B1548,2),IF(C636&gt;0,VLOOKUP(C636,КФСР!A383:B1895,2),IF(D631&gt;0,VLOOKUP(D631,КЦСР!A383:B4387,2),IF(E631&gt;0,VLOOKUP(E631,КВР!A383:B2314,2)))))</f>
        <v>Субсидии бюджетным учреждениям на иные цели</v>
      </c>
      <c r="B631" s="233"/>
      <c r="C631" s="234"/>
      <c r="D631" s="235"/>
      <c r="E631" s="236">
        <v>612</v>
      </c>
      <c r="F631" s="221">
        <v>97000</v>
      </c>
      <c r="G631" s="221">
        <v>97000</v>
      </c>
    </row>
    <row r="632" spans="1:8">
      <c r="A632" s="231" t="str">
        <f>IF(B632&gt;0,VLOOKUP(B632,КВСР!A384:B1549,2),IF(C637&gt;0,VLOOKUP(C637,КФСР!A384:B1896,2),IF(D632&gt;0,VLOOKUP(D632,КЦСР!A384:B4388,2),IF(E632&gt;0,VLOOKUP(E632,КВР!A384:B2315,2)))))</f>
        <v>Сельское хозяйство и рыболовство</v>
      </c>
      <c r="B632" s="233"/>
      <c r="C632" s="234"/>
      <c r="D632" s="235">
        <v>5200000</v>
      </c>
      <c r="E632" s="236"/>
      <c r="F632" s="221">
        <v>26995</v>
      </c>
      <c r="G632" s="221">
        <f t="shared" ref="G632:G634" si="78">G633</f>
        <v>26995</v>
      </c>
    </row>
    <row r="633" spans="1:8" ht="47.25">
      <c r="A633" s="231" t="str">
        <f>IF(B633&gt;0,VLOOKUP(B633,КВСР!A385:B1550,2),IF(C638&gt;0,VLOOKUP(C638,КФСР!A385:B1897,2),IF(D633&gt;0,VLOOKUP(D633,КЦСР!A385:B4389,2),IF(E633&gt;0,VLOOKUP(E633,КВР!A385:B2316,2)))))</f>
        <v>Реализация региональных программ повышения эффективности бюджетных расходов</v>
      </c>
      <c r="B633" s="233"/>
      <c r="C633" s="234"/>
      <c r="D633" s="235">
        <v>5202400</v>
      </c>
      <c r="E633" s="236"/>
      <c r="F633" s="221">
        <v>26995</v>
      </c>
      <c r="G633" s="221">
        <f t="shared" si="78"/>
        <v>26995</v>
      </c>
    </row>
    <row r="634" spans="1:8" ht="47.25">
      <c r="A634" s="231" t="str">
        <f>IF(B634&gt;0,VLOOKUP(B634,КВСР!A386:B1551,2),IF(C639&gt;0,VLOOKUP(C639,КФСР!A386:B1898,2),IF(D634&gt;0,VLOOKUP(D634,КЦСР!A386:B4390,2),IF(E634&gt;0,VLOOKUP(E634,КВР!A386:B2317,2)))))</f>
        <v>Реализация муниципальной программы "Повышение эффективности бюджетных расходов"</v>
      </c>
      <c r="B634" s="233"/>
      <c r="C634" s="234"/>
      <c r="D634" s="235">
        <v>5202402</v>
      </c>
      <c r="E634" s="236"/>
      <c r="F634" s="221">
        <v>26995</v>
      </c>
      <c r="G634" s="221">
        <f t="shared" si="78"/>
        <v>26995</v>
      </c>
    </row>
    <row r="635" spans="1:8" ht="31.5">
      <c r="A635" s="231" t="str">
        <f>IF(B635&gt;0,VLOOKUP(B635,КВСР!A387:B1552,2),IF(C640&gt;0,VLOOKUP(C640,КФСР!A387:B1899,2),IF(D635&gt;0,VLOOKUP(D635,КЦСР!A387:B4391,2),IF(E635&gt;0,VLOOKUP(E635,КВР!A387:B2318,2)))))</f>
        <v>Субсидии бюджетным учреждениям на иные цели</v>
      </c>
      <c r="B635" s="233"/>
      <c r="C635" s="234"/>
      <c r="D635" s="235"/>
      <c r="E635" s="236">
        <v>612</v>
      </c>
      <c r="F635" s="221">
        <v>26995</v>
      </c>
      <c r="G635" s="221">
        <v>26995</v>
      </c>
    </row>
    <row r="636" spans="1:8" ht="47.25">
      <c r="A636" s="226" t="s">
        <v>800</v>
      </c>
      <c r="B636" s="227">
        <v>957</v>
      </c>
      <c r="C636" s="234"/>
      <c r="D636" s="229"/>
      <c r="E636" s="240"/>
      <c r="F636" s="222">
        <v>13193010</v>
      </c>
      <c r="G636" s="222">
        <f>G637+G651+G658+G662</f>
        <v>13193010</v>
      </c>
      <c r="H636" s="180"/>
    </row>
    <row r="637" spans="1:8">
      <c r="A637" s="231" t="s">
        <v>1794</v>
      </c>
      <c r="B637" s="239"/>
      <c r="C637" s="241">
        <v>405</v>
      </c>
      <c r="D637" s="237"/>
      <c r="E637" s="240"/>
      <c r="F637" s="221">
        <v>3449657</v>
      </c>
      <c r="G637" s="221">
        <f>G639+G647</f>
        <v>3449657</v>
      </c>
    </row>
    <row r="638" spans="1:8" ht="78.75">
      <c r="A638" s="231" t="s">
        <v>1526</v>
      </c>
      <c r="B638" s="239"/>
      <c r="C638" s="243"/>
      <c r="D638" s="237">
        <v>20000</v>
      </c>
      <c r="E638" s="240"/>
      <c r="F638" s="221">
        <v>2529195</v>
      </c>
      <c r="G638" s="221">
        <f t="shared" ref="G638" si="79">G639</f>
        <v>2529194</v>
      </c>
    </row>
    <row r="639" spans="1:8">
      <c r="A639" s="231" t="s">
        <v>1063</v>
      </c>
      <c r="B639" s="239"/>
      <c r="C639" s="241"/>
      <c r="D639" s="229">
        <v>20400</v>
      </c>
      <c r="E639" s="442"/>
      <c r="F639" s="83">
        <v>2529195</v>
      </c>
      <c r="G639" s="221">
        <f>SUM(G640:G645)</f>
        <v>2529194</v>
      </c>
    </row>
    <row r="640" spans="1:8" ht="31.5">
      <c r="A640" s="231" t="s">
        <v>1109</v>
      </c>
      <c r="B640" s="239"/>
      <c r="C640" s="241"/>
      <c r="D640" s="237"/>
      <c r="E640" s="236">
        <v>121</v>
      </c>
      <c r="F640" s="221">
        <v>2183696</v>
      </c>
      <c r="G640" s="221">
        <v>2183696</v>
      </c>
    </row>
    <row r="641" spans="1:7" ht="31.5">
      <c r="A641" s="231" t="s">
        <v>1110</v>
      </c>
      <c r="B641" s="239"/>
      <c r="C641" s="241"/>
      <c r="D641" s="237"/>
      <c r="E641" s="236">
        <v>122</v>
      </c>
      <c r="F641" s="221">
        <v>2100</v>
      </c>
      <c r="G641" s="221">
        <v>2100</v>
      </c>
    </row>
    <row r="642" spans="1:7" ht="22.5" customHeight="1">
      <c r="A642" s="231" t="s">
        <v>1656</v>
      </c>
      <c r="B642" s="239"/>
      <c r="C642" s="241"/>
      <c r="D642" s="237"/>
      <c r="E642" s="236">
        <v>242</v>
      </c>
      <c r="F642" s="221">
        <v>89285</v>
      </c>
      <c r="G642" s="221">
        <v>89285</v>
      </c>
    </row>
    <row r="643" spans="1:7" ht="31.5">
      <c r="A643" s="231" t="s">
        <v>1658</v>
      </c>
      <c r="B643" s="239"/>
      <c r="C643" s="241"/>
      <c r="D643" s="237"/>
      <c r="E643" s="236">
        <v>244</v>
      </c>
      <c r="F643" s="221">
        <v>211729</v>
      </c>
      <c r="G643" s="221">
        <v>211728</v>
      </c>
    </row>
    <row r="644" spans="1:7" ht="31.5">
      <c r="A644" s="231" t="s">
        <v>1176</v>
      </c>
      <c r="B644" s="239"/>
      <c r="C644" s="241"/>
      <c r="D644" s="237"/>
      <c r="E644" s="236">
        <v>851</v>
      </c>
      <c r="F644" s="221">
        <v>5492</v>
      </c>
      <c r="G644" s="221">
        <v>5492</v>
      </c>
    </row>
    <row r="645" spans="1:7" ht="31.5">
      <c r="A645" s="231" t="s">
        <v>1177</v>
      </c>
      <c r="B645" s="239"/>
      <c r="C645" s="241"/>
      <c r="D645" s="237"/>
      <c r="E645" s="236">
        <v>852</v>
      </c>
      <c r="F645" s="221">
        <v>36893</v>
      </c>
      <c r="G645" s="221">
        <v>36893</v>
      </c>
    </row>
    <row r="646" spans="1:7" ht="31.5">
      <c r="A646" s="231" t="s">
        <v>1019</v>
      </c>
      <c r="B646" s="239"/>
      <c r="C646" s="241"/>
      <c r="D646" s="237">
        <v>7950000</v>
      </c>
      <c r="E646" s="236"/>
      <c r="F646" s="221">
        <v>920462</v>
      </c>
      <c r="G646" s="221">
        <f t="shared" ref="G646" si="80">G647</f>
        <v>920463</v>
      </c>
    </row>
    <row r="647" spans="1:7" ht="63">
      <c r="A647" s="231" t="s">
        <v>2123</v>
      </c>
      <c r="B647" s="239"/>
      <c r="C647" s="241"/>
      <c r="D647" s="237">
        <v>7951500</v>
      </c>
      <c r="E647" s="442"/>
      <c r="F647" s="221">
        <v>920462</v>
      </c>
      <c r="G647" s="221">
        <f>SUM(G648:G650)</f>
        <v>920463</v>
      </c>
    </row>
    <row r="648" spans="1:7" ht="31.5">
      <c r="A648" s="231" t="s">
        <v>1658</v>
      </c>
      <c r="B648" s="239"/>
      <c r="C648" s="241"/>
      <c r="D648" s="237"/>
      <c r="E648" s="236">
        <v>244</v>
      </c>
      <c r="F648" s="221">
        <v>92562</v>
      </c>
      <c r="G648" s="221">
        <v>92563</v>
      </c>
    </row>
    <row r="649" spans="1:7" ht="51" customHeight="1">
      <c r="A649" s="231" t="s">
        <v>1666</v>
      </c>
      <c r="B649" s="239"/>
      <c r="C649" s="241"/>
      <c r="D649" s="237"/>
      <c r="E649" s="236">
        <v>321</v>
      </c>
      <c r="F649" s="221">
        <v>108000</v>
      </c>
      <c r="G649" s="221">
        <v>108000</v>
      </c>
    </row>
    <row r="650" spans="1:7" ht="30.75" customHeight="1">
      <c r="A650" s="231" t="s">
        <v>867</v>
      </c>
      <c r="B650" s="239"/>
      <c r="C650" s="241"/>
      <c r="D650" s="237"/>
      <c r="E650" s="236">
        <v>810</v>
      </c>
      <c r="F650" s="221">
        <v>719900</v>
      </c>
      <c r="G650" s="221">
        <v>719900</v>
      </c>
    </row>
    <row r="651" spans="1:7" hidden="1">
      <c r="A651" s="231" t="s">
        <v>483</v>
      </c>
      <c r="B651" s="239"/>
      <c r="C651" s="241">
        <v>412</v>
      </c>
      <c r="D651" s="237">
        <v>5220000</v>
      </c>
      <c r="E651" s="236"/>
      <c r="F651" s="221">
        <v>0</v>
      </c>
      <c r="G651" s="221">
        <f>G653+G656</f>
        <v>0</v>
      </c>
    </row>
    <row r="652" spans="1:7" ht="31.5" hidden="1">
      <c r="A652" s="231" t="s">
        <v>779</v>
      </c>
      <c r="B652" s="227"/>
      <c r="C652" s="241"/>
      <c r="D652" s="237">
        <v>5223300</v>
      </c>
      <c r="E652" s="236"/>
      <c r="F652" s="221">
        <v>0</v>
      </c>
      <c r="G652" s="221">
        <f t="shared" ref="G652:G653" si="81">G653</f>
        <v>0</v>
      </c>
    </row>
    <row r="653" spans="1:7" ht="126" hidden="1">
      <c r="A653" s="231" t="s">
        <v>1711</v>
      </c>
      <c r="B653" s="239"/>
      <c r="C653" s="241"/>
      <c r="D653" s="237">
        <v>5223302</v>
      </c>
      <c r="E653" s="442"/>
      <c r="F653" s="221">
        <v>0</v>
      </c>
      <c r="G653" s="221">
        <f t="shared" si="81"/>
        <v>0</v>
      </c>
    </row>
    <row r="654" spans="1:7" ht="63" hidden="1">
      <c r="A654" s="231" t="s">
        <v>1129</v>
      </c>
      <c r="B654" s="239"/>
      <c r="C654" s="241"/>
      <c r="D654" s="237"/>
      <c r="E654" s="236">
        <v>810</v>
      </c>
      <c r="F654" s="221">
        <v>0</v>
      </c>
      <c r="G654" s="221"/>
    </row>
    <row r="655" spans="1:7" ht="31.5" hidden="1">
      <c r="A655" s="231" t="s">
        <v>1019</v>
      </c>
      <c r="B655" s="239"/>
      <c r="C655" s="241"/>
      <c r="D655" s="237">
        <v>7950000</v>
      </c>
      <c r="E655" s="236"/>
      <c r="F655" s="221">
        <v>0</v>
      </c>
      <c r="G655" s="221">
        <f t="shared" ref="G655:G656" si="82">G656</f>
        <v>0</v>
      </c>
    </row>
    <row r="656" spans="1:7" ht="35.450000000000003" hidden="1" customHeight="1">
      <c r="A656" s="231" t="s">
        <v>2051</v>
      </c>
      <c r="B656" s="239"/>
      <c r="C656" s="241"/>
      <c r="D656" s="237">
        <v>7952300</v>
      </c>
      <c r="E656" s="442"/>
      <c r="F656" s="221">
        <v>0</v>
      </c>
      <c r="G656" s="221">
        <f t="shared" si="82"/>
        <v>0</v>
      </c>
    </row>
    <row r="657" spans="1:7" ht="63" hidden="1">
      <c r="A657" s="231" t="s">
        <v>1129</v>
      </c>
      <c r="B657" s="239"/>
      <c r="C657" s="241"/>
      <c r="D657" s="237"/>
      <c r="E657" s="236">
        <v>810</v>
      </c>
      <c r="F657" s="221">
        <v>0</v>
      </c>
      <c r="G657" s="221"/>
    </row>
    <row r="658" spans="1:7" ht="31.5">
      <c r="A658" s="231" t="s">
        <v>509</v>
      </c>
      <c r="B658" s="239"/>
      <c r="C658" s="241">
        <v>605</v>
      </c>
      <c r="D658" s="237"/>
      <c r="E658" s="236"/>
      <c r="F658" s="221">
        <v>3520</v>
      </c>
      <c r="G658" s="221">
        <f t="shared" ref="G658:G660" si="83">G659</f>
        <v>3520</v>
      </c>
    </row>
    <row r="659" spans="1:7" ht="31.5">
      <c r="A659" s="231" t="s">
        <v>807</v>
      </c>
      <c r="B659" s="239"/>
      <c r="C659" s="243"/>
      <c r="D659" s="237">
        <v>4100000</v>
      </c>
      <c r="E659" s="236"/>
      <c r="F659" s="221">
        <v>3520</v>
      </c>
      <c r="G659" s="221">
        <f t="shared" si="83"/>
        <v>3520</v>
      </c>
    </row>
    <row r="660" spans="1:7">
      <c r="A660" s="231" t="s">
        <v>242</v>
      </c>
      <c r="B660" s="239"/>
      <c r="C660" s="241"/>
      <c r="D660" s="237">
        <v>4100100</v>
      </c>
      <c r="E660" s="442"/>
      <c r="F660" s="221">
        <v>3520</v>
      </c>
      <c r="G660" s="221">
        <f t="shared" si="83"/>
        <v>3520</v>
      </c>
    </row>
    <row r="661" spans="1:7" ht="31.5">
      <c r="A661" s="231" t="s">
        <v>1658</v>
      </c>
      <c r="B661" s="239"/>
      <c r="C661" s="241"/>
      <c r="D661" s="237"/>
      <c r="E661" s="236">
        <v>244</v>
      </c>
      <c r="F661" s="221">
        <v>3520</v>
      </c>
      <c r="G661" s="221">
        <v>3520</v>
      </c>
    </row>
    <row r="662" spans="1:7">
      <c r="A662" s="231" t="s">
        <v>353</v>
      </c>
      <c r="B662" s="239"/>
      <c r="C662" s="234">
        <v>1003</v>
      </c>
      <c r="D662" s="237"/>
      <c r="E662" s="240"/>
      <c r="F662" s="221">
        <v>9739833</v>
      </c>
      <c r="G662" s="221">
        <f>G665+G667</f>
        <v>9739833</v>
      </c>
    </row>
    <row r="663" spans="1:7">
      <c r="A663" s="231" t="s">
        <v>790</v>
      </c>
      <c r="B663" s="239"/>
      <c r="C663" s="243"/>
      <c r="D663" s="237">
        <v>1000000</v>
      </c>
      <c r="E663" s="240"/>
      <c r="F663" s="221">
        <v>9739833</v>
      </c>
      <c r="G663" s="221">
        <f t="shared" ref="G663:G665" si="84">G664</f>
        <v>6968075</v>
      </c>
    </row>
    <row r="664" spans="1:7" ht="114" customHeight="1">
      <c r="A664" s="231" t="s">
        <v>2057</v>
      </c>
      <c r="B664" s="239"/>
      <c r="C664" s="234"/>
      <c r="D664" s="237">
        <v>1001100</v>
      </c>
      <c r="E664" s="236"/>
      <c r="F664" s="221">
        <v>6968075</v>
      </c>
      <c r="G664" s="221">
        <f t="shared" si="84"/>
        <v>6968075</v>
      </c>
    </row>
    <row r="665" spans="1:7" ht="110.25">
      <c r="A665" s="231" t="s">
        <v>2127</v>
      </c>
      <c r="B665" s="239"/>
      <c r="C665" s="234"/>
      <c r="D665" s="237">
        <v>1001122</v>
      </c>
      <c r="E665" s="442"/>
      <c r="F665" s="221">
        <v>6968075</v>
      </c>
      <c r="G665" s="221">
        <f t="shared" si="84"/>
        <v>6968075</v>
      </c>
    </row>
    <row r="666" spans="1:7" ht="31.5">
      <c r="A666" s="231" t="s">
        <v>1667</v>
      </c>
      <c r="B666" s="239"/>
      <c r="C666" s="241"/>
      <c r="D666" s="237"/>
      <c r="E666" s="236">
        <v>322</v>
      </c>
      <c r="F666" s="221">
        <v>6968075</v>
      </c>
      <c r="G666" s="221">
        <v>6968075</v>
      </c>
    </row>
    <row r="667" spans="1:7" ht="51.75" customHeight="1">
      <c r="A667" s="231" t="s">
        <v>2141</v>
      </c>
      <c r="B667" s="239"/>
      <c r="C667" s="241"/>
      <c r="D667" s="237">
        <v>1001199</v>
      </c>
      <c r="E667" s="442"/>
      <c r="F667" s="221">
        <v>2771758</v>
      </c>
      <c r="G667" s="221">
        <f t="shared" ref="G667" si="85">G668</f>
        <v>2771758</v>
      </c>
    </row>
    <row r="668" spans="1:7" ht="31.5">
      <c r="A668" s="231" t="s">
        <v>1667</v>
      </c>
      <c r="B668" s="239"/>
      <c r="C668" s="241"/>
      <c r="D668" s="237"/>
      <c r="E668" s="236">
        <v>322</v>
      </c>
      <c r="F668" s="221">
        <v>2771758</v>
      </c>
      <c r="G668" s="221">
        <v>2771758</v>
      </c>
    </row>
    <row r="669" spans="1:7" ht="31.5">
      <c r="A669" s="226" t="str">
        <f>IF(B669&gt;0,VLOOKUP(B669,КВСР!A410:B1575,2),IF(#REF!&gt;0,VLOOKUP(#REF!,КФСР!A410:B1922,2),IF(D669&gt;0,VLOOKUP(D669,КЦСР!A410:B4414,2),IF(#REF!&gt;0,VLOOKUP(#REF!,КВР!A410:B2341,2)))))</f>
        <v>Департамент ЖКХ и строительства Администрации ТМР</v>
      </c>
      <c r="B669" s="227">
        <v>958</v>
      </c>
      <c r="C669" s="241"/>
      <c r="D669" s="229"/>
      <c r="E669" s="230"/>
      <c r="F669" s="222">
        <v>314609595.50999999</v>
      </c>
      <c r="G669" s="222">
        <f>G670+G674+G686+G694+G703+G713+G730+G760+G774+G783+G790+G795+G799+G804+G816+G821</f>
        <v>273534056</v>
      </c>
    </row>
    <row r="670" spans="1:7">
      <c r="A670" s="231" t="str">
        <f>IF(B670&gt;0,VLOOKUP(B670,КВСР!A407:B1572,2),IF(C670&gt;0,VLOOKUP(C670,КФСР!A407:B1919,2),IF(D670&gt;0,VLOOKUP(D670,КЦСР!A407:B4411,2),IF(E669&gt;0,VLOOKUP(E669,КВР!A407:B2338,2)))))</f>
        <v>Резервные фонды</v>
      </c>
      <c r="B670" s="227"/>
      <c r="C670" s="228">
        <v>111</v>
      </c>
      <c r="D670" s="229"/>
      <c r="E670" s="230"/>
      <c r="F670" s="221">
        <v>212192</v>
      </c>
      <c r="G670" s="221">
        <f t="shared" ref="G670:G672" si="86">G671</f>
        <v>239751</v>
      </c>
    </row>
    <row r="671" spans="1:7">
      <c r="A671" s="231" t="str">
        <f>IF(B671&gt;0,VLOOKUP(B671,КВСР!A408:B1573,2),IF(C671&gt;0,VLOOKUP(C671,КФСР!A408:B1920,2),IF(D671&gt;0,VLOOKUP(D671,КЦСР!A408:B4412,2),IF(E670&gt;0,VLOOKUP(E670,КВР!A408:B2339,2)))))</f>
        <v>Резервные фонды</v>
      </c>
      <c r="B671" s="227"/>
      <c r="C671" s="243"/>
      <c r="D671" s="229">
        <v>700000</v>
      </c>
      <c r="E671" s="230"/>
      <c r="F671" s="221">
        <v>212192</v>
      </c>
      <c r="G671" s="221">
        <f t="shared" si="86"/>
        <v>239751</v>
      </c>
    </row>
    <row r="672" spans="1:7" ht="32.450000000000003" customHeight="1">
      <c r="A672" s="231" t="str">
        <f>IF(B672&gt;0,VLOOKUP(B672,КВСР!A409:B1574,2),IF(C672&gt;0,VLOOKUP(C672,КФСР!A409:B1921,2),IF(D672&gt;0,VLOOKUP(D672,КЦСР!A409:B4413,2),IF(E671&gt;0,VLOOKUP(E671,КВР!A409:B2340,2)))))</f>
        <v>Резервные фонды местных администраций</v>
      </c>
      <c r="B672" s="239"/>
      <c r="C672" s="241"/>
      <c r="D672" s="237">
        <v>700500</v>
      </c>
      <c r="E672" s="442"/>
      <c r="F672" s="221">
        <v>212192</v>
      </c>
      <c r="G672" s="221">
        <f t="shared" si="86"/>
        <v>239751</v>
      </c>
    </row>
    <row r="673" spans="1:7">
      <c r="A673" s="231" t="str">
        <f>IF(B673&gt;0,VLOOKUP(B673,КВСР!A410:B1575,2),IF(C673&gt;0,VLOOKUP(C673,КФСР!A410:B1922,2),IF(D673&gt;0,VLOOKUP(D673,КЦСР!A410:B4414,2),IF(E673&gt;0,VLOOKUP(E673,КВР!A410:B2341,2)))))</f>
        <v>Резервные средства</v>
      </c>
      <c r="B673" s="227"/>
      <c r="C673" s="228"/>
      <c r="D673" s="229"/>
      <c r="E673" s="230">
        <v>870</v>
      </c>
      <c r="F673" s="221">
        <v>212192</v>
      </c>
      <c r="G673" s="221">
        <v>239751</v>
      </c>
    </row>
    <row r="674" spans="1:7" ht="24.75" customHeight="1">
      <c r="A674" s="231" t="str">
        <f>IF(B674&gt;0,VLOOKUP(B674,КВСР!A411:B1576,2),IF(C674&gt;0,VLOOKUP(C674,КФСР!A411:B1923,2),IF(D674&gt;0,VLOOKUP(D674,КЦСР!A411:B4415,2),IF(E674&gt;0,VLOOKUP(E674,КВР!A411:B2342,2)))))</f>
        <v>Другие общегосударственные вопросы</v>
      </c>
      <c r="B674" s="227"/>
      <c r="C674" s="228">
        <v>113</v>
      </c>
      <c r="D674" s="229"/>
      <c r="E674" s="230"/>
      <c r="F674" s="221">
        <v>11039031</v>
      </c>
      <c r="G674" s="221">
        <f>G676+G679+G684</f>
        <v>10907352</v>
      </c>
    </row>
    <row r="675" spans="1:7" ht="47.25">
      <c r="A675" s="231" t="str">
        <f>IF(B675&gt;0,VLOOKUP(B675,КВСР!A412:B1577,2),IF(C676&gt;0,VLOOKUP(C676,КФСР!A412:B1924,2),IF(D675&gt;0,VLOOKUP(D675,КЦСР!A412:B4416,2),IF(#REF!&gt;0,VLOOKUP(#REF!,КВР!A412:B2343,2)))))</f>
        <v>Реализация государственных функций, связанных с общегосударственным управлением</v>
      </c>
      <c r="B675" s="227"/>
      <c r="C675" s="243"/>
      <c r="D675" s="229">
        <v>920000</v>
      </c>
      <c r="E675" s="230"/>
      <c r="F675" s="221">
        <v>3736302</v>
      </c>
      <c r="G675" s="221">
        <f t="shared" ref="G675:G676" si="87">G676</f>
        <v>3736301</v>
      </c>
    </row>
    <row r="676" spans="1:7" ht="31.5">
      <c r="A676" s="231" t="str">
        <f>IF(B676&gt;0,VLOOKUP(B676,КВСР!A413:B1578,2),IF(C677&gt;0,VLOOKUP(C677,КФСР!A413:B1925,2),IF(D676&gt;0,VLOOKUP(D676,КЦСР!A413:B4417,2),IF(E675&gt;0,VLOOKUP(E675,КВР!A413:B2344,2)))))</f>
        <v>Выполнение других обязательств государства</v>
      </c>
      <c r="B676" s="227"/>
      <c r="C676" s="228"/>
      <c r="D676" s="229">
        <v>920300</v>
      </c>
      <c r="E676" s="442"/>
      <c r="F676" s="221">
        <v>3736302</v>
      </c>
      <c r="G676" s="221">
        <f t="shared" si="87"/>
        <v>3736301</v>
      </c>
    </row>
    <row r="677" spans="1:7" ht="31.5">
      <c r="A677" s="231" t="str">
        <f>IF(B677&gt;0,VLOOKUP(B677,КВСР!A414:B1579,2),IF(C678&gt;0,VLOOKUP(C678,КФСР!A414:B1926,2),IF(D677&gt;0,VLOOKUP(D677,КЦСР!A414:B4418,2),IF(E677&gt;0,VLOOKUP(E677,КВР!A414:B2345,2)))))</f>
        <v>Субсидии бюджетным учреждениям на иные цели</v>
      </c>
      <c r="B677" s="227"/>
      <c r="C677" s="228"/>
      <c r="D677" s="229"/>
      <c r="E677" s="230">
        <v>612</v>
      </c>
      <c r="F677" s="221">
        <v>3736302</v>
      </c>
      <c r="G677" s="221">
        <v>3736301</v>
      </c>
    </row>
    <row r="678" spans="1:7" ht="31.5">
      <c r="A678" s="231" t="str">
        <f>IF(B678&gt;0,VLOOKUP(B678,КВСР!A412:B1577,2),IF(C679&gt;0,VLOOKUP(C679,КФСР!A412:B1924,2),IF(D678&gt;0,VLOOKUP(D678,КЦСР!A412:B4416,2),IF(#REF!&gt;0,VLOOKUP(#REF!,КВР!A412:B2343,2)))))</f>
        <v>Учреждения по обеспечению хозяйственного обслуживания</v>
      </c>
      <c r="B678" s="227"/>
      <c r="C678" s="228"/>
      <c r="D678" s="229">
        <v>930000</v>
      </c>
      <c r="E678" s="230"/>
      <c r="F678" s="221">
        <v>7252729</v>
      </c>
      <c r="G678" s="221">
        <f t="shared" ref="G678" si="88">G679</f>
        <v>7121051</v>
      </c>
    </row>
    <row r="679" spans="1:7" ht="31.5">
      <c r="A679" s="231" t="str">
        <f>IF(B679&gt;0,VLOOKUP(B679,КВСР!A413:B1578,2),IF(C680&gt;0,VLOOKUP(C680,КФСР!A413:B1925,2),IF(D679&gt;0,VLOOKUP(D679,КЦСР!A413:B4417,2),IF(E678&gt;0,VLOOKUP(E678,КВР!A413:B2344,2)))))</f>
        <v>Обеспечение деятельности подведомственных учреждений</v>
      </c>
      <c r="B679" s="227"/>
      <c r="C679" s="228"/>
      <c r="D679" s="229">
        <v>939900</v>
      </c>
      <c r="E679" s="442"/>
      <c r="F679" s="221">
        <v>7252729</v>
      </c>
      <c r="G679" s="221">
        <f>SUM(G680:G681)</f>
        <v>7121051</v>
      </c>
    </row>
    <row r="680" spans="1:7" ht="78.75">
      <c r="A680" s="231" t="str">
        <f>IF(B680&gt;0,VLOOKUP(B680,КВСР!A414:B1579,2),IF(C681&gt;0,VLOOKUP(C681,КФСР!A414:B1926,2),IF(D680&gt;0,VLOOKUP(D680,КЦСР!A414:B4418,2),IF(E680&gt;0,VLOOKUP(E680,КВР!A414:B2345,2)))))</f>
        <v>Субсидии бюджетным учреждениям на финансовое обеспечение государственного задания на оказание государственных услуг (выполнение работ)</v>
      </c>
      <c r="B680" s="227"/>
      <c r="C680" s="228"/>
      <c r="D680" s="229"/>
      <c r="E680" s="230">
        <v>611</v>
      </c>
      <c r="F680" s="221">
        <v>6367490</v>
      </c>
      <c r="G680" s="221">
        <v>6235813</v>
      </c>
    </row>
    <row r="681" spans="1:7" ht="31.5">
      <c r="A681" s="231" t="str">
        <f>IF(B681&gt;0,VLOOKUP(B681,КВСР!A415:B1580,2),IF(C682&gt;0,VLOOKUP(C682,КФСР!A415:B1927,2),IF(D681&gt;0,VLOOKUP(D681,КЦСР!A415:B4419,2),IF(E681&gt;0,VLOOKUP(E681,КВР!A415:B2346,2)))))</f>
        <v>Субсидии бюджетным учреждениям на иные цели</v>
      </c>
      <c r="B681" s="227"/>
      <c r="C681" s="228"/>
      <c r="D681" s="229"/>
      <c r="E681" s="230">
        <v>612</v>
      </c>
      <c r="F681" s="221">
        <v>885239</v>
      </c>
      <c r="G681" s="221">
        <v>885238</v>
      </c>
    </row>
    <row r="682" spans="1:7" ht="31.5">
      <c r="A682" s="231" t="str">
        <f>IF(B682&gt;0,VLOOKUP(B682,КВСР!A416:B1581,2),IF(C683&gt;0,VLOOKUP(C683,КФСР!A416:B1928,2),IF(D682&gt;0,VLOOKUP(D682,КЦСР!A416:B4420,2),IF(#REF!&gt;0,VLOOKUP(#REF!,КВР!A416:B2347,2)))))</f>
        <v>Иные безвозмездные и безвозвратные перечисления</v>
      </c>
      <c r="B682" s="227"/>
      <c r="C682" s="228"/>
      <c r="D682" s="229">
        <v>5200000</v>
      </c>
      <c r="E682" s="230"/>
      <c r="F682" s="221">
        <v>50000</v>
      </c>
      <c r="G682" s="221">
        <f t="shared" ref="G682:G684" si="89">G683</f>
        <v>50000</v>
      </c>
    </row>
    <row r="683" spans="1:7" ht="47.25">
      <c r="A683" s="231" t="str">
        <f>IF(B683&gt;0,VLOOKUP(B683,КВСР!A417:B1582,2),IF(C684&gt;0,VLOOKUP(C684,КФСР!A417:B1929,2),IF(D683&gt;0,VLOOKUP(D683,КЦСР!A417:B4421,2),IF(E682&gt;0,VLOOKUP(E682,КВР!A417:B2348,2)))))</f>
        <v>Реализация региональных программ повышения эффективности бюджетных расходов</v>
      </c>
      <c r="B683" s="227"/>
      <c r="C683" s="228"/>
      <c r="D683" s="229">
        <v>5202400</v>
      </c>
      <c r="E683" s="230"/>
      <c r="F683" s="221">
        <v>50000</v>
      </c>
      <c r="G683" s="221">
        <f t="shared" si="89"/>
        <v>50000</v>
      </c>
    </row>
    <row r="684" spans="1:7" ht="47.25">
      <c r="A684" s="231" t="str">
        <f>IF(B684&gt;0,VLOOKUP(B684,КВСР!A418:B1583,2),IF(C685&gt;0,VLOOKUP(C685,КФСР!A418:B1930,2),IF(D684&gt;0,VLOOKUP(D684,КЦСР!A418:B4422,2),IF(E683&gt;0,VLOOKUP(E683,КВР!A418:B2349,2)))))</f>
        <v>Реализация муниципальной программы "Повышение эффективности бюджетных расходов"</v>
      </c>
      <c r="B684" s="227"/>
      <c r="C684" s="228"/>
      <c r="D684" s="229">
        <v>5202402</v>
      </c>
      <c r="E684" s="442"/>
      <c r="F684" s="221">
        <v>50000</v>
      </c>
      <c r="G684" s="221">
        <f t="shared" si="89"/>
        <v>50000</v>
      </c>
    </row>
    <row r="685" spans="1:7" ht="31.5">
      <c r="A685" s="231" t="str">
        <f>IF(B685&gt;0,VLOOKUP(B685,КВСР!A419:B1584,2),IF(C685&gt;0,VLOOKUP(C685,КФСР!A419:B1931,2),IF(D685&gt;0,VLOOKUP(D685,КЦСР!A419:B4423,2),IF(E685&gt;0,VLOOKUP(E685,КВР!A419:B2350,2)))))</f>
        <v>Субсидии бюджетным учреждениям на иные цели</v>
      </c>
      <c r="B685" s="227"/>
      <c r="C685" s="228"/>
      <c r="D685" s="229"/>
      <c r="E685" s="230">
        <v>612</v>
      </c>
      <c r="F685" s="221">
        <v>50000</v>
      </c>
      <c r="G685" s="221">
        <v>50000</v>
      </c>
    </row>
    <row r="686" spans="1:7">
      <c r="A686" s="231" t="str">
        <f>IF(B686&gt;0,VLOOKUP(B686,КВСР!A420:B1585,2),IF(C686&gt;0,VLOOKUP(C686,КФСР!A420:B1932,2),IF(D686&gt;0,VLOOKUP(D686,КЦСР!A420:B4424,2),IF(#REF!&gt;0,VLOOKUP(#REF!,КВР!A420:B2351,2)))))</f>
        <v>Топливно-энергетический комплекс</v>
      </c>
      <c r="B686" s="227"/>
      <c r="C686" s="228">
        <v>402</v>
      </c>
      <c r="D686" s="229"/>
      <c r="E686" s="230"/>
      <c r="F686" s="221">
        <v>16368346</v>
      </c>
      <c r="G686" s="221">
        <f>G689+G691</f>
        <v>9617380</v>
      </c>
    </row>
    <row r="687" spans="1:7" ht="47.25">
      <c r="A687" s="231" t="str">
        <f>IF(B687&gt;0,VLOOKUP(B687,КВСР!A422:B1587,2),IF(C687&gt;0,VLOOKUP(C687,КФСР!A422:B1934,2),IF(D687&gt;0,VLOOKUP(D687,КЦСР!A422:B4426,2),IF(E687&gt;0,VLOOKUP(E687,КВР!A422:B2353,2)))))</f>
        <v>Реализация государственных функций, связанных с общегосударственным управлением</v>
      </c>
      <c r="B687" s="227"/>
      <c r="C687" s="243"/>
      <c r="D687" s="229">
        <v>920000</v>
      </c>
      <c r="E687" s="230"/>
      <c r="F687" s="221">
        <v>16368346</v>
      </c>
      <c r="G687" s="221">
        <f t="shared" ref="G687:G689" si="90">G688</f>
        <v>3595000</v>
      </c>
    </row>
    <row r="688" spans="1:7" ht="63">
      <c r="A688" s="231" t="str">
        <f>IF(B688&gt;0,VLOOKUP(B688,КВСР!A423:B1588,2),IF(C688&gt;0,VLOOKUP(C688,КФСР!A423:B1935,2),IF(D688&gt;0,VLOOKUP(D688,КЦСР!A423:B4427,2),IF(E688&gt;0,VLOOKUP(E688,КВР!A423:B2354,2)))))</f>
        <v>Программа энергосбережения и повышения энергетической эффективности на период до 2020 года</v>
      </c>
      <c r="B688" s="227"/>
      <c r="C688" s="228"/>
      <c r="D688" s="229">
        <v>923400</v>
      </c>
      <c r="E688" s="442"/>
      <c r="F688" s="221">
        <v>16368346</v>
      </c>
      <c r="G688" s="221">
        <f t="shared" si="90"/>
        <v>3595000</v>
      </c>
    </row>
    <row r="689" spans="1:7" ht="126">
      <c r="A689" s="231" t="str">
        <f>IF(B689&gt;0,VLOOKUP(B689,КВСР!A424:B1589,2),IF(C689&gt;0,VLOOKUP(C689,КФСР!A424:B1936,2),IF(D689&gt;0,VLOOKUP(D689,КЦСР!A424:B4428,2),IF(E689&gt;0,VLOOKUP(E689,КВР!A424:B2355,2)))))</f>
        <v>Проведение мероприятий по повышению энергоэффективности в муниципальных районах (городских округах) в рамках реализации областной целевой программы "Энергосбережение и повышение энергоэффективности в Ярославской области" за счет федеральных средств</v>
      </c>
      <c r="B689" s="227"/>
      <c r="C689" s="228"/>
      <c r="D689" s="229">
        <v>923401</v>
      </c>
      <c r="E689" s="230"/>
      <c r="F689" s="221">
        <v>4199416</v>
      </c>
      <c r="G689" s="221">
        <f t="shared" si="90"/>
        <v>3595000</v>
      </c>
    </row>
    <row r="690" spans="1:7" ht="31.5">
      <c r="A690" s="231" t="str">
        <f>IF(B690&gt;0,VLOOKUP(B690,КВСР!A425:B1590,2),IF(C690&gt;0,VLOOKUP(C690,КФСР!A425:B1937,2),IF(D690&gt;0,VLOOKUP(D690,КЦСР!A425:B4429,2),IF(E690&gt;0,VLOOKUP(E690,КВР!A425:B2356,2)))))</f>
        <v>Субсидии бюджетным учреждениям на иные цели</v>
      </c>
      <c r="B690" s="227"/>
      <c r="C690" s="228"/>
      <c r="D690" s="229"/>
      <c r="E690" s="230">
        <v>612</v>
      </c>
      <c r="F690" s="221">
        <v>4199416</v>
      </c>
      <c r="G690" s="221">
        <v>3595000</v>
      </c>
    </row>
    <row r="691" spans="1:7" ht="126">
      <c r="A691" s="231" t="str">
        <f>IF(B691&gt;0,VLOOKUP(B691,КВСР!A424:B1589,2),IF(C692&gt;0,VLOOKUP(C692,КФСР!A424:B1936,2),IF(D691&gt;0,VLOOKUP(D691,КЦСР!A424:B4428,2),IF(E688&gt;0,VLOOKUP(E688,КВР!A424:B2355,2)))))</f>
        <v>Проведение мероприятий по повышению энергоэффективности в муниципальных районах (городских округах) в рамках реализации областной целевой программы "Энергосбережение и повышение энергоэффективности в Ярославской области"</v>
      </c>
      <c r="B691" s="227"/>
      <c r="C691" s="228"/>
      <c r="D691" s="229">
        <v>923403</v>
      </c>
      <c r="E691" s="442"/>
      <c r="F691" s="221">
        <v>12168930</v>
      </c>
      <c r="G691" s="221">
        <f>SUM(G692:G693)</f>
        <v>6022380</v>
      </c>
    </row>
    <row r="692" spans="1:7" ht="87" customHeight="1">
      <c r="A692" s="231" t="str">
        <f>IF(B692&gt;0,VLOOKUP(B692,КВСР!A425:B1590,2),IF(C693&gt;0,VLOOKUP(C693,КФСР!A425:B1937,2),IF(D692&gt;0,VLOOKUP(D692,КЦСР!A425:B4429,2),IF(E692&gt;0,VLOOKUP(E692,КВР!A425:B2356,2)))))</f>
        <v>Субсидии, за исключением субсидий на софинансирование объектов капитального строительства государственной собственности и муниципальной собственности</v>
      </c>
      <c r="B692" s="227"/>
      <c r="C692" s="228"/>
      <c r="D692" s="229"/>
      <c r="E692" s="230">
        <v>521</v>
      </c>
      <c r="F692" s="221">
        <v>1306987</v>
      </c>
      <c r="G692" s="221">
        <v>48157</v>
      </c>
    </row>
    <row r="693" spans="1:7" ht="31.5">
      <c r="A693" s="231" t="str">
        <f>IF(B693&gt;0,VLOOKUP(B693,КВСР!A424:B1589,2),IF(C693&gt;0,VLOOKUP(C693,КФСР!A424:B1936,2),IF(D693&gt;0,VLOOKUP(D693,КЦСР!A424:B4428,2),IF(E693&gt;0,VLOOKUP(E693,КВР!A424:B2355,2)))))</f>
        <v>Субсидии бюджетным учреждениям на иные цели</v>
      </c>
      <c r="B693" s="227"/>
      <c r="C693" s="228"/>
      <c r="D693" s="229"/>
      <c r="E693" s="230">
        <v>612</v>
      </c>
      <c r="F693" s="221">
        <v>10861943</v>
      </c>
      <c r="G693" s="221">
        <v>5974223</v>
      </c>
    </row>
    <row r="694" spans="1:7">
      <c r="A694" s="231" t="str">
        <f>IF(B694&gt;0,VLOOKUP(B694,КВСР!A425:B1590,2),IF(C694&gt;0,VLOOKUP(C694,КФСР!A425:B1937,2),IF(D694&gt;0,VLOOKUP(D694,КЦСР!A425:B4429,2),IF(#REF!&gt;0,VLOOKUP(#REF!,КВР!A425:B2356,2)))))</f>
        <v>Транспорт</v>
      </c>
      <c r="B694" s="227"/>
      <c r="C694" s="228">
        <v>408</v>
      </c>
      <c r="D694" s="229"/>
      <c r="E694" s="230"/>
      <c r="F694" s="221">
        <v>15890000</v>
      </c>
      <c r="G694" s="221">
        <f>G697+G701</f>
        <v>15382351</v>
      </c>
    </row>
    <row r="695" spans="1:7">
      <c r="A695" s="231" t="str">
        <f>IF(B695&gt;0,VLOOKUP(B695,КВСР!A426:B1591,2),IF(C696&gt;0,VLOOKUP(C696,КФСР!A426:B1938,2),IF(D695&gt;0,VLOOKUP(D695,КЦСР!A426:B4430,2),IF(E694&gt;0,VLOOKUP(E694,КВР!A426:B2357,2)))))</f>
        <v>Другие виды транспорта</v>
      </c>
      <c r="B695" s="233"/>
      <c r="C695" s="243"/>
      <c r="D695" s="229">
        <v>3170000</v>
      </c>
      <c r="E695" s="230"/>
      <c r="F695" s="221">
        <v>15890000</v>
      </c>
      <c r="G695" s="221">
        <f t="shared" ref="G695:G697" si="91">G696</f>
        <v>15382351</v>
      </c>
    </row>
    <row r="696" spans="1:7" ht="47.25">
      <c r="A696" s="231" t="str">
        <f>IF(B696&gt;0,VLOOKUP(B696,КВСР!A427:B1592,2),IF(C697&gt;0,VLOOKUP(C697,КФСР!A427:B1939,2),IF(D696&gt;0,VLOOKUP(D696,КЦСР!A427:B4431,2),IF(E695&gt;0,VLOOKUP(E695,КВР!A427:B2358,2)))))</f>
        <v>Субсидии на проведение отдельных мероприятий по другим видам транспорта</v>
      </c>
      <c r="B696" s="233"/>
      <c r="C696" s="228"/>
      <c r="D696" s="229">
        <v>3170100</v>
      </c>
      <c r="E696" s="230"/>
      <c r="F696" s="221">
        <v>15890000</v>
      </c>
      <c r="G696" s="221">
        <f t="shared" si="91"/>
        <v>15382351</v>
      </c>
    </row>
    <row r="697" spans="1:7" ht="110.25">
      <c r="A697" s="231" t="str">
        <f>IF(B697&gt;0,VLOOKUP(B697,КВСР!A428:B1593,2),IF(C698&gt;0,VLOOKUP(C698,КФСР!A428:B1940,2),IF(D697&gt;0,VLOOKUP(D697,КЦСР!A428:B4432,2),IF(E696&gt;0,VLOOKUP(E696,КВР!A428:B2359,2)))))</f>
        <v>Субсидии организациям автомобильного транспорта на возмещение убытков, возникающих в результате государственного регулирования тарифов на перевозку пассажиров в межмуниципальном сообщении</v>
      </c>
      <c r="B697" s="227"/>
      <c r="C697" s="228"/>
      <c r="D697" s="229">
        <v>3170110</v>
      </c>
      <c r="E697" s="442"/>
      <c r="F697" s="221">
        <v>15890000</v>
      </c>
      <c r="G697" s="221">
        <f t="shared" si="91"/>
        <v>15382351</v>
      </c>
    </row>
    <row r="698" spans="1:7" ht="63">
      <c r="A698" s="231" t="str">
        <f>IF(B698&gt;0,VLOOKUP(B698,КВСР!A429:B1594,2),IF(C699&gt;0,VLOOKUP(C699,КФСР!A429:B1941,2),IF(D698&gt;0,VLOOKUP(D698,КЦСР!A429:B4433,2),IF(E698&gt;0,VLOOKUP(E698,КВР!A429:B2360,2)))))</f>
        <v>Субсидии юридическим лицам (кроме государственных учреждений) и физическим лицам - производителям товаров, работ, услуг</v>
      </c>
      <c r="B698" s="227"/>
      <c r="C698" s="228"/>
      <c r="D698" s="229"/>
      <c r="E698" s="230">
        <v>810</v>
      </c>
      <c r="F698" s="221">
        <v>15890000</v>
      </c>
      <c r="G698" s="221">
        <v>15382351</v>
      </c>
    </row>
    <row r="699" spans="1:7" hidden="1">
      <c r="A699" s="231" t="str">
        <f>IF(B699&gt;0,VLOOKUP(B699,КВСР!A430:B1595,2),IF(C700&gt;0,VLOOKUP(C700,КФСР!A430:B1942,2),IF(D699&gt;0,VLOOKUP(D699,КЦСР!A430:B4434,2),IF(#REF!&gt;0,VLOOKUP(#REF!,КВР!A430:B2361,2)))))</f>
        <v>Межбюджетные трансферты</v>
      </c>
      <c r="B699" s="227"/>
      <c r="C699" s="228"/>
      <c r="D699" s="229">
        <v>5210000</v>
      </c>
      <c r="E699" s="230"/>
      <c r="F699" s="221">
        <v>0</v>
      </c>
      <c r="G699" s="221">
        <f t="shared" ref="G699:G701" si="92">G700</f>
        <v>0</v>
      </c>
    </row>
    <row r="700" spans="1:7" ht="94.5" hidden="1">
      <c r="A700" s="231" t="str">
        <f>IF(B700&gt;0,VLOOKUP(B700,КВСР!A431:B1596,2),IF(C701&gt;0,VLOOKUP(C701,КФСР!A431:B1943,2),IF(D700&gt;0,VLOOKUP(D700,КЦСР!A431:B4435,2),IF(E699&gt;0,VLOOKUP(E699,КВР!A431:B2362,2)))))</f>
        <v>Субсидия для софинансирования расходных обязательств, возникающих при выполнении полномочий органов местного самоуправления по вопросам местного значения</v>
      </c>
      <c r="B700" s="227"/>
      <c r="C700" s="228"/>
      <c r="D700" s="229">
        <v>5210100</v>
      </c>
      <c r="E700" s="230"/>
      <c r="F700" s="221">
        <v>0</v>
      </c>
      <c r="G700" s="221">
        <f t="shared" si="92"/>
        <v>0</v>
      </c>
    </row>
    <row r="701" spans="1:7" ht="78.75" hidden="1">
      <c r="A701" s="231" t="str">
        <f>IF(B701&gt;0,VLOOKUP(B701,КВСР!A430:B1595,2),IF(C701&gt;0,VLOOKUP(C701,КФСР!A430:B1942,2),IF(D701&gt;0,VLOOKUP(D701,КЦСР!A430:B4434,2),IF(E701&gt;0,VLOOKUP(E701,КВР!A430:B2361,2)))))</f>
        <v>Субсидия на компенсацию части затрат по организации внутримуниципального сообщения водным транспортом с использованием переправ</v>
      </c>
      <c r="B701" s="227"/>
      <c r="C701" s="228"/>
      <c r="D701" s="229">
        <v>5210125</v>
      </c>
      <c r="E701" s="442"/>
      <c r="F701" s="221">
        <v>0</v>
      </c>
      <c r="G701" s="221">
        <f t="shared" si="92"/>
        <v>0</v>
      </c>
    </row>
    <row r="702" spans="1:7" ht="78.75" hidden="1">
      <c r="A702" s="231" t="str">
        <f>IF(B702&gt;0,VLOOKUP(B702,КВСР!A431:B1596,2),IF(C702&gt;0,VLOOKUP(C702,КФСР!A431:B1943,2),IF(D702&gt;0,VLOOKUP(D702,КЦСР!A431:B4435,2),IF(E702&gt;0,VLOOKUP(E702,КВР!A431:B2362,2)))))</f>
        <v>Субсидии, за исключением субсидий на софинансирование объектов капитального строительства государственной собственности и муниципальной собственности</v>
      </c>
      <c r="B702" s="227"/>
      <c r="C702" s="228"/>
      <c r="D702" s="229"/>
      <c r="E702" s="230">
        <v>521</v>
      </c>
      <c r="F702" s="221">
        <v>0</v>
      </c>
      <c r="G702" s="221"/>
    </row>
    <row r="703" spans="1:7">
      <c r="A703" s="231" t="str">
        <f>IF(B703&gt;0,VLOOKUP(B703,КВСР!A432:B1597,2),IF(C703&gt;0,VLOOKUP(C703,КФСР!A432:B1944,2),IF(D703&gt;0,VLOOKUP(D703,КЦСР!A432:B4436,2),IF(E703&gt;0,VLOOKUP(E703,КВР!A432:B2363,2)))))</f>
        <v>Дорожное хозяйство</v>
      </c>
      <c r="B703" s="227"/>
      <c r="C703" s="228">
        <v>409</v>
      </c>
      <c r="D703" s="229"/>
      <c r="E703" s="230"/>
      <c r="F703" s="221">
        <v>69768974</v>
      </c>
      <c r="G703" s="221">
        <f>G706+G711</f>
        <v>54391998</v>
      </c>
    </row>
    <row r="704" spans="1:7">
      <c r="A704" s="231" t="str">
        <f>IF(B704&gt;0,VLOOKUP(B704,КВСР!A433:B1598,2),IF(C704&gt;0,VLOOKUP(C704,КФСР!A433:B1945,2),IF(D704&gt;0,VLOOKUP(D704,КЦСР!A433:B4437,2),IF(E704&gt;0,VLOOKUP(E704,КВР!A433:B2364,2)))))</f>
        <v>Дорожное хозяйство</v>
      </c>
      <c r="B704" s="227"/>
      <c r="C704" s="228"/>
      <c r="D704" s="229">
        <v>3150000</v>
      </c>
      <c r="E704" s="230"/>
      <c r="F704" s="221">
        <v>31629988</v>
      </c>
      <c r="G704" s="221">
        <f t="shared" ref="G704:G705" si="93">G705</f>
        <v>23520937</v>
      </c>
    </row>
    <row r="705" spans="1:7">
      <c r="A705" s="231" t="str">
        <f>IF(B705&gt;0,VLOOKUP(B705,КВСР!A434:B1599,2),IF(C705&gt;0,VLOOKUP(C705,КФСР!A434:B1946,2),IF(D705&gt;0,VLOOKUP(D705,КЦСР!A434:B4438,2),IF(E705&gt;0,VLOOKUP(E705,КВР!A434:B2365,2)))))</f>
        <v>Поддержка дорожного хозяйства</v>
      </c>
      <c r="B705" s="227"/>
      <c r="C705" s="228"/>
      <c r="D705" s="229">
        <v>3150200</v>
      </c>
      <c r="E705" s="230"/>
      <c r="F705" s="221">
        <v>31629988</v>
      </c>
      <c r="G705" s="221">
        <f t="shared" si="93"/>
        <v>23520937</v>
      </c>
    </row>
    <row r="706" spans="1:7" ht="94.5">
      <c r="A706" s="231" t="str">
        <f>IF(B706&gt;0,VLOOKUP(B706,КВСР!A435:B1600,2),IF(C706&gt;0,VLOOKUP(C706,КФСР!A435:B1947,2),IF(D706&gt;0,VLOOKUP(D706,КЦСР!A435:B4439,2),IF(E706&gt;0,VLOOKUP(E706,КВР!A435:B2366,2)))))</f>
        <v>Строительство, модернизация, ремонт и содержание автомобильных дорог общего пользования, в том числе дорог в поселениях (за исключением автомобильных дорог федерального значения)</v>
      </c>
      <c r="B706" s="227"/>
      <c r="C706" s="228"/>
      <c r="D706" s="229">
        <v>3150201</v>
      </c>
      <c r="E706" s="442"/>
      <c r="F706" s="221">
        <v>31629988</v>
      </c>
      <c r="G706" s="221">
        <f>SUM(G707:G708)</f>
        <v>23520937</v>
      </c>
    </row>
    <row r="707" spans="1:7" ht="30.75" customHeight="1">
      <c r="A707" s="231" t="str">
        <f>IF(B707&gt;0,VLOOKUP(B707,КВСР!A436:B1601,2),IF(C707&gt;0,VLOOKUP(C707,КФСР!A436:B1948,2),IF(D707&gt;0,VLOOKUP(D707,КЦСР!A436:B4440,2),IF(E707&gt;0,VLOOKUP(E707,КВР!A436:B2367,2)))))</f>
        <v>Прочая закупка товаров, работ и услуг для государственных нужд</v>
      </c>
      <c r="B707" s="227"/>
      <c r="C707" s="228"/>
      <c r="D707" s="229"/>
      <c r="E707" s="230">
        <v>244</v>
      </c>
      <c r="F707" s="221">
        <v>31629988</v>
      </c>
      <c r="G707" s="221">
        <v>23520937</v>
      </c>
    </row>
    <row r="708" spans="1:7" ht="78.75" hidden="1">
      <c r="A708" s="231" t="str">
        <f>IF(B708&gt;0,VLOOKUP(B708,КВСР!A437:B1602,2),IF(C708&gt;0,VLOOKUP(C708,КФСР!A437:B1949,2),IF(D708&gt;0,VLOOKUP(D708,КЦСР!A437:B4441,2),IF(E708&gt;0,VLOOKUP(E708,КВР!A437:B2368,2)))))</f>
        <v>Субсидии, за исключением субсидий на софинансирование объектов капитального строительства государственной собственности и муниципальной собственности</v>
      </c>
      <c r="B708" s="227"/>
      <c r="C708" s="228"/>
      <c r="D708" s="229"/>
      <c r="E708" s="230">
        <v>521</v>
      </c>
      <c r="F708" s="221">
        <v>0</v>
      </c>
      <c r="G708" s="221"/>
    </row>
    <row r="709" spans="1:7">
      <c r="A709" s="231" t="str">
        <f>IF(B709&gt;0,VLOOKUP(B709,КВСР!A438:B1603,2),IF(C709&gt;0,VLOOKUP(C709,КФСР!A438:B1950,2),IF(D709&gt;0,VLOOKUP(D709,КЦСР!A438:B4442,2),IF(E709&gt;0,VLOOKUP(E709,КВР!A438:B2369,2)))))</f>
        <v>Межбюджетные трансферты</v>
      </c>
      <c r="B709" s="227"/>
      <c r="C709" s="228"/>
      <c r="D709" s="229">
        <v>5210000</v>
      </c>
      <c r="E709" s="230"/>
      <c r="F709" s="221">
        <v>38138986</v>
      </c>
      <c r="G709" s="221">
        <f t="shared" ref="G709:G711" si="94">G710</f>
        <v>30871061</v>
      </c>
    </row>
    <row r="710" spans="1:7" ht="83.25" customHeight="1">
      <c r="A710" s="231" t="str">
        <f>IF(B710&gt;0,VLOOKUP(B710,КВСР!A439:B1604,2),IF(C710&gt;0,VLOOKUP(C710,КФСР!A439:B1951,2),IF(D710&gt;0,VLOOKUP(D710,КЦСР!A439:B4443,2),IF(E710&gt;0,VLOOKUP(E710,КВР!A439:B2370,2)))))</f>
        <v>Субсидия для софинансирования расходных обязательств, возникающих при выполнении полномочий органов местного самоуправления по вопросам местного значения</v>
      </c>
      <c r="B710" s="227"/>
      <c r="C710" s="228"/>
      <c r="D710" s="229">
        <v>5210100</v>
      </c>
      <c r="E710" s="230"/>
      <c r="F710" s="221">
        <v>38138986</v>
      </c>
      <c r="G710" s="221">
        <f t="shared" si="94"/>
        <v>30871061</v>
      </c>
    </row>
    <row r="711" spans="1:7" ht="84" customHeight="1">
      <c r="A711" s="231" t="str">
        <f>IF(B711&gt;0,VLOOKUP(B711,КВСР!A440:B1605,2),IF(C711&gt;0,VLOOKUP(C711,КФСР!A440:B1952,2),IF(D711&gt;0,VLOOKUP(D711,КЦСР!A440:B4444,2),IF(E711&gt;0,VLOOKUP(E711,КВР!A440:B2371,2)))))</f>
        <v>Субсидия для софинансирования расходных обязательств, возникающих при выполнении полномочий органов местного самоуправления по вопросам местного значения</v>
      </c>
      <c r="B711" s="227"/>
      <c r="C711" s="228"/>
      <c r="D711" s="229">
        <v>5210105</v>
      </c>
      <c r="E711" s="442"/>
      <c r="F711" s="221">
        <v>38138986</v>
      </c>
      <c r="G711" s="221">
        <f t="shared" si="94"/>
        <v>30871061</v>
      </c>
    </row>
    <row r="712" spans="1:7" ht="78.75">
      <c r="A712" s="231" t="str">
        <f>IF(B712&gt;0,VLOOKUP(B712,КВСР!A441:B1606,2),IF(C712&gt;0,VLOOKUP(C712,КФСР!A441:B1953,2),IF(D712&gt;0,VLOOKUP(D712,КЦСР!A441:B4445,2),IF(E712&gt;0,VLOOKUP(E712,КВР!A441:B2372,2)))))</f>
        <v>Субсидии, за исключением субсидий на софинансирование объектов капитального строительства государственной собственности и муниципальной собственности</v>
      </c>
      <c r="B712" s="227"/>
      <c r="C712" s="228"/>
      <c r="D712" s="229"/>
      <c r="E712" s="230">
        <v>521</v>
      </c>
      <c r="F712" s="221">
        <v>38138986</v>
      </c>
      <c r="G712" s="221">
        <v>30871061</v>
      </c>
    </row>
    <row r="713" spans="1:7">
      <c r="A713" s="231" t="str">
        <f>IF(B713&gt;0,VLOOKUP(B713,КВСР!A442:B1607,2),IF(C713&gt;0,VLOOKUP(C713,КФСР!A442:B1954,2),IF(D713&gt;0,VLOOKUP(D713,КЦСР!A442:B4446,2),IF(E713&gt;0,VLOOKUP(E713,КВР!A442:B2373,2)))))</f>
        <v>Жилищное хозяйство</v>
      </c>
      <c r="B713" s="227"/>
      <c r="C713" s="228">
        <v>501</v>
      </c>
      <c r="D713" s="229"/>
      <c r="E713" s="230"/>
      <c r="F713" s="221">
        <v>21288480</v>
      </c>
      <c r="G713" s="221">
        <f>G716+G719+G722+G724+G728</f>
        <v>20462340</v>
      </c>
    </row>
    <row r="714" spans="1:7" ht="83.25" customHeight="1">
      <c r="A714" s="231" t="str">
        <f>IF(B714&gt;0,VLOOKUP(B714,КВСР!A443:B1608,2),IF(C714&gt;0,VLOOKUP(C714,КФСР!A443:B1955,2),IF(D714&gt;0,VLOOKUP(D714,КЦСР!A443:B4447,2),IF(E714&gt;0,VLOOKUP(E714,КВР!A443:B2374,2)))))</f>
        <v>Обеспечение мероприятий по капитальному ремонту многоквартирных домов и переселению граждан из аварийного жилищного фонда</v>
      </c>
      <c r="B714" s="227"/>
      <c r="C714" s="243"/>
      <c r="D714" s="229">
        <v>980000</v>
      </c>
      <c r="E714" s="230"/>
      <c r="F714" s="221">
        <v>11057964</v>
      </c>
      <c r="G714" s="221">
        <f t="shared" ref="G714:G716" si="95">G715</f>
        <v>4884700</v>
      </c>
    </row>
    <row r="715" spans="1:7" ht="130.5" customHeight="1">
      <c r="A715" s="231" t="str">
        <f>IF(B715&gt;0,VLOOKUP(B715,КВСР!A444:B1609,2),IF(C715&gt;0,VLOOKUP(C715,КФСР!A444:B1956,2),IF(D715&gt;0,VLOOKUP(D715,КЦСР!A444:B4448,2),IF(E715&gt;0,VLOOKUP(E715,КВР!A444:B2375,2)))))</f>
        <v>Обеспечение мероприятий по капитальному ремонту многоквартирных домов и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v>
      </c>
      <c r="B715" s="227"/>
      <c r="C715" s="228"/>
      <c r="D715" s="229">
        <v>980100</v>
      </c>
      <c r="E715" s="230"/>
      <c r="F715" s="221">
        <v>4884700</v>
      </c>
      <c r="G715" s="221">
        <f t="shared" si="95"/>
        <v>4884700</v>
      </c>
    </row>
    <row r="716" spans="1:7" ht="117" customHeight="1">
      <c r="A716" s="231" t="str">
        <f>IF(B716&gt;0,VLOOKUP(B716,КВСР!A445:B1610,2),IF(C716&gt;0,VLOOKUP(C716,КФСР!A445:B1957,2),IF(D716&gt;0,VLOOKUP(D716,КЦСР!A445:B4449,2),IF(E716&gt;0,VLOOKUP(E716,КВР!A445:B2376,2)))))</f>
        <v>Обеспечение мероприятий по капитальному ремонту многоквартирных домов за счет средств, поступивших от государственной корпорации Фонд содействия реформированию жилищно-коммунального хозяйства</v>
      </c>
      <c r="B716" s="227"/>
      <c r="C716" s="228"/>
      <c r="D716" s="229">
        <v>980101</v>
      </c>
      <c r="E716" s="442"/>
      <c r="F716" s="221">
        <v>4884700</v>
      </c>
      <c r="G716" s="221">
        <f t="shared" si="95"/>
        <v>4884700</v>
      </c>
    </row>
    <row r="717" spans="1:7" ht="64.5" customHeight="1">
      <c r="A717" s="231" t="str">
        <f>IF(B717&gt;0,VLOOKUP(B717,КВСР!A446:B1611,2),IF(C717&gt;0,VLOOKUP(C717,КФСР!A446:B1958,2),IF(D717&gt;0,VLOOKUP(D717,КЦСР!A446:B4450,2),IF(E717&gt;0,VLOOKUP(E717,КВР!A446:B2377,2)))))</f>
        <v>Субсидии юридическим лицам (кроме государственных учреждений) и физическим лицам - производителям товаров, работ, услуг</v>
      </c>
      <c r="B717" s="227"/>
      <c r="C717" s="228"/>
      <c r="D717" s="229"/>
      <c r="E717" s="230">
        <v>810</v>
      </c>
      <c r="F717" s="221">
        <v>4884700</v>
      </c>
      <c r="G717" s="221">
        <v>4884700</v>
      </c>
    </row>
    <row r="718" spans="1:7" ht="88.5" customHeight="1">
      <c r="A718" s="231" t="str">
        <f>IF(B718&gt;0,VLOOKUP(B718,КВСР!A447:B1612,2),IF(C718&gt;0,VLOOKUP(C718,КФСР!A447:B1959,2),IF(D718&gt;0,VLOOKUP(D718,КЦСР!A447:B4451,2),IF(E718&gt;0,VLOOKUP(E718,КВР!A447:B2378,2)))))</f>
        <v>Обеспечение мероприятий по капитальному ремонту многоквартирных домов и переселение граждан из аварийного жилищного фонда за счет средств бюджетов</v>
      </c>
      <c r="B718" s="227"/>
      <c r="C718" s="228"/>
      <c r="D718" s="229">
        <v>980200</v>
      </c>
      <c r="E718" s="230"/>
      <c r="F718" s="221">
        <v>6173264</v>
      </c>
      <c r="G718" s="221">
        <f t="shared" ref="G718" si="96">G719</f>
        <v>6173264</v>
      </c>
    </row>
    <row r="719" spans="1:7" ht="88.5" customHeight="1">
      <c r="A719" s="231" t="str">
        <f>IF(B719&gt;0,VLOOKUP(B719,КВСР!A448:B1613,2),IF(C719&gt;0,VLOOKUP(C719,КФСР!A448:B1960,2),IF(D719&gt;0,VLOOKUP(D719,КЦСР!A448:B4452,2),IF(E719&gt;0,VLOOKUP(E719,КВР!A448:B2379,2)))))</f>
        <v>Обеспечение мероприятий по капитальному ремонту многоквартирных домов и переселению граждан из  аварийного жилфонда за счет средств бюджетов</v>
      </c>
      <c r="B719" s="227"/>
      <c r="C719" s="228"/>
      <c r="D719" s="229">
        <v>980201</v>
      </c>
      <c r="E719" s="230"/>
      <c r="F719" s="221">
        <v>6173264</v>
      </c>
      <c r="G719" s="221">
        <f>G720</f>
        <v>6173264</v>
      </c>
    </row>
    <row r="720" spans="1:7" ht="69" customHeight="1">
      <c r="A720" s="231" t="str">
        <f>IF(B720&gt;0,VLOOKUP(B720,КВСР!A449:B1614,2),IF(C720&gt;0,VLOOKUP(C720,КФСР!A449:B1961,2),IF(D720&gt;0,VLOOKUP(D720,КЦСР!A449:B4453,2),IF(E720&gt;0,VLOOKUP(E720,КВР!A449:B2380,2)))))</f>
        <v>Субсидии юридическим лицам (кроме государственных учреждений) и физическим лицам - производителям товаров, работ, услуг</v>
      </c>
      <c r="B720" s="227"/>
      <c r="C720" s="228"/>
      <c r="D720" s="229"/>
      <c r="E720" s="230">
        <v>810</v>
      </c>
      <c r="F720" s="221">
        <v>6173264</v>
      </c>
      <c r="G720" s="221">
        <v>6173264</v>
      </c>
    </row>
    <row r="721" spans="1:7">
      <c r="A721" s="231" t="str">
        <f>IF(B721&gt;0,VLOOKUP(B721,КВСР!A450:B1615,2),IF(C721&gt;0,VLOOKUP(C721,КФСР!A450:B1962,2),IF(D721&gt;0,VLOOKUP(D721,КЦСР!A450:B4454,2),IF(E721&gt;0,VLOOKUP(E721,КВР!A450:B2381,2)))))</f>
        <v>Поддержка жилищного хозяйства</v>
      </c>
      <c r="B721" s="227"/>
      <c r="C721" s="228"/>
      <c r="D721" s="229">
        <v>3500000</v>
      </c>
      <c r="E721" s="230"/>
      <c r="F721" s="221">
        <v>230516</v>
      </c>
      <c r="G721" s="221">
        <f t="shared" ref="G721:G722" si="97">G722</f>
        <v>200516</v>
      </c>
    </row>
    <row r="722" spans="1:7" ht="36" customHeight="1">
      <c r="A722" s="231" t="str">
        <f>IF(B722&gt;0,VLOOKUP(B722,КВСР!A451:B1616,2),IF(C722&gt;0,VLOOKUP(C722,КФСР!A451:B1963,2),IF(D722&gt;0,VLOOKUP(D722,КЦСР!A451:B4455,2),IF(E722&gt;0,VLOOKUP(E722,КВР!A451:B2382,2)))))</f>
        <v>Капитальный ремонт муниципального жилищного фонда</v>
      </c>
      <c r="B722" s="227"/>
      <c r="C722" s="228"/>
      <c r="D722" s="229">
        <v>3500200</v>
      </c>
      <c r="E722" s="442"/>
      <c r="F722" s="221">
        <v>200516</v>
      </c>
      <c r="G722" s="221">
        <f t="shared" si="97"/>
        <v>200516</v>
      </c>
    </row>
    <row r="723" spans="1:7" ht="48.75" customHeight="1">
      <c r="A723" s="231" t="str">
        <f>IF(B723&gt;0,VLOOKUP(B723,КВСР!A452:B1617,2),IF(C723&gt;0,VLOOKUP(C723,КФСР!A452:B1964,2),IF(D723&gt;0,VLOOKUP(D723,КЦСР!A452:B4456,2),IF(E723&gt;0,VLOOKUP(E723,КВР!A452:B2383,2)))))</f>
        <v xml:space="preserve">Закупка товаров, работ, услуг в целях капитального ремонта государственного имущества </v>
      </c>
      <c r="B723" s="227"/>
      <c r="C723" s="228"/>
      <c r="D723" s="229"/>
      <c r="E723" s="230">
        <v>243</v>
      </c>
      <c r="F723" s="221">
        <v>200516</v>
      </c>
      <c r="G723" s="221">
        <v>200516</v>
      </c>
    </row>
    <row r="724" spans="1:7" ht="94.5" hidden="1">
      <c r="A724" s="231" t="str">
        <f>IF(B724&gt;0,VLOOKUP(B724,КВСР!A453:B1618,2),IF(C724&gt;0,VLOOKUP(C724,КФСР!A453:B1965,2),IF(D724&gt;0,VLOOKUP(D724,КЦСР!A453:B4457,2),IF(E724&gt;0,VLOOKUP(E724,КВР!A453:B2384,2)))))</f>
        <v>Мероприятия в области жилищного хозяйства в целях создания благоприятных условий для организации и деятельности товариществ собственников жилья в ТМР</v>
      </c>
      <c r="B724" s="227"/>
      <c r="C724" s="228"/>
      <c r="D724" s="229">
        <v>3500301</v>
      </c>
      <c r="E724" s="442"/>
      <c r="F724" s="221">
        <v>30000</v>
      </c>
      <c r="G724" s="221">
        <f t="shared" ref="G724" si="98">G725</f>
        <v>0</v>
      </c>
    </row>
    <row r="725" spans="1:7" ht="63" hidden="1">
      <c r="A725" s="231" t="str">
        <f>IF(B725&gt;0,VLOOKUP(B725,КВСР!A454:B1619,2),IF(C725&gt;0,VLOOKUP(C725,КФСР!A454:B1966,2),IF(D725&gt;0,VLOOKUP(D725,КЦСР!A454:B4458,2),IF(E725&gt;0,VLOOKUP(E725,КВР!A454:B2385,2)))))</f>
        <v>Субсидии юридическим лицам (кроме государственных учреждений) и физическим лицам - производителям товаров, работ, услуг</v>
      </c>
      <c r="B725" s="227"/>
      <c r="C725" s="228"/>
      <c r="D725" s="229"/>
      <c r="E725" s="230">
        <v>810</v>
      </c>
      <c r="F725" s="221">
        <v>30000</v>
      </c>
      <c r="G725" s="221">
        <v>0</v>
      </c>
    </row>
    <row r="726" spans="1:7" ht="26.25" customHeight="1">
      <c r="A726" s="231" t="str">
        <f>IF(B726&gt;0,VLOOKUP(B726,КВСР!A455:B1620,2),IF(C726&gt;0,VLOOKUP(C726,КФСР!A455:B1967,2),IF(D726&gt;0,VLOOKUP(D726,КЦСР!A455:B4459,2),IF(E726&gt;0,VLOOKUP(E726,КВР!A455:B2386,2)))))</f>
        <v>Региональные целевые программы</v>
      </c>
      <c r="B726" s="227"/>
      <c r="C726" s="228"/>
      <c r="D726" s="229">
        <v>5220000</v>
      </c>
      <c r="E726" s="230"/>
      <c r="F726" s="221">
        <v>10000000</v>
      </c>
      <c r="G726" s="221">
        <f t="shared" ref="G726:G728" si="99">G727</f>
        <v>9203860</v>
      </c>
    </row>
    <row r="727" spans="1:7" ht="70.5" customHeight="1">
      <c r="A727" s="231" t="str">
        <f>IF(B727&gt;0,VLOOKUP(B727,КВСР!A456:B1621,2),IF(C727&gt;0,VLOOKUP(C727,КФСР!A456:B1968,2),IF(D727&gt;0,VLOOKUP(D727,КЦСР!A456:B4460,2),IF(E727&gt;0,VLOOKUP(E727,КВР!A456:B2387,2)))))</f>
        <v>Областная целевая программа "Комплексная программа модернизации и реформирования жилищно-коммунального хозяйства"</v>
      </c>
      <c r="B727" s="227"/>
      <c r="C727" s="228"/>
      <c r="D727" s="229">
        <v>5225800</v>
      </c>
      <c r="E727" s="230"/>
      <c r="F727" s="221">
        <v>10000000</v>
      </c>
      <c r="G727" s="221">
        <f t="shared" si="99"/>
        <v>9203860</v>
      </c>
    </row>
    <row r="728" spans="1:7" ht="51.75" customHeight="1">
      <c r="A728" s="231" t="str">
        <f>IF(B728&gt;0,VLOOKUP(B728,КВСР!A457:B1622,2),IF(C728&gt;0,VLOOKUP(C728,КФСР!A457:B1969,2),IF(D728&gt;0,VLOOKUP(D728,КЦСР!A457:B4461,2),IF(E728&gt;0,VLOOKUP(E728,КВР!A457:B2388,2)))))</f>
        <v>Субсидия на ликвидацию последствий чрезвычайных ситуаций, вызванных взрывом бытового газа</v>
      </c>
      <c r="B728" s="227"/>
      <c r="C728" s="228"/>
      <c r="D728" s="229">
        <v>5225807</v>
      </c>
      <c r="E728" s="230"/>
      <c r="F728" s="221">
        <v>10000000</v>
      </c>
      <c r="G728" s="221">
        <f t="shared" si="99"/>
        <v>9203860</v>
      </c>
    </row>
    <row r="729" spans="1:7" ht="78.75">
      <c r="A729" s="231" t="str">
        <f>IF(B729&gt;0,VLOOKUP(B729,КВСР!A458:B1623,2),IF(C729&gt;0,VLOOKUP(C729,КФСР!A458:B1970,2),IF(D729&gt;0,VLOOKUP(D729,КЦСР!A458:B4462,2),IF(E729&gt;0,VLOOKUP(E729,КВР!A458:B2389,2)))))</f>
        <v>Субсидии, за исключением субсидий на софинансирование объектов капитального строительства государственной собственности и муниципальной собственности</v>
      </c>
      <c r="B729" s="227"/>
      <c r="C729" s="228"/>
      <c r="D729" s="229"/>
      <c r="E729" s="230">
        <v>521</v>
      </c>
      <c r="F729" s="221">
        <v>10000000</v>
      </c>
      <c r="G729" s="221">
        <v>9203860</v>
      </c>
    </row>
    <row r="730" spans="1:7">
      <c r="A730" s="231" t="str">
        <f>IF(B730&gt;0,VLOOKUP(B730,КВСР!A459:B1624,2),IF(C730&gt;0,VLOOKUP(C730,КФСР!A459:B1971,2),IF(D730&gt;0,VLOOKUP(D730,КЦСР!A459:B4463,2),IF(E730&gt;0,VLOOKUP(E730,КВР!A459:B2390,2)))))</f>
        <v>Коммунальное хозяйство</v>
      </c>
      <c r="B730" s="227"/>
      <c r="C730" s="228">
        <v>502</v>
      </c>
      <c r="D730" s="229"/>
      <c r="E730" s="230"/>
      <c r="F730" s="221">
        <v>108074022.76000001</v>
      </c>
      <c r="G730" s="221">
        <f>G733+G737+G739+G741+G743+G748+G750+G754+G758</f>
        <v>91563720</v>
      </c>
    </row>
    <row r="731" spans="1:7">
      <c r="A731" s="231" t="str">
        <f>IF(B731&gt;0,VLOOKUP(B731,КВСР!A460:B1625,2),IF(C731&gt;0,VLOOKUP(C731,КФСР!A460:B1972,2),IF(D731&gt;0,VLOOKUP(D731,КЦСР!A460:B4464,2),IF(E731&gt;0,VLOOKUP(E731,КВР!A460:B2391,2)))))</f>
        <v>Федеральные целевые программы</v>
      </c>
      <c r="B731" s="227"/>
      <c r="C731" s="243"/>
      <c r="D731" s="229">
        <v>1000000</v>
      </c>
      <c r="E731" s="230"/>
      <c r="F731" s="221">
        <v>1596447.1800000002</v>
      </c>
      <c r="G731" s="221">
        <f t="shared" ref="G731:G732" si="100">G732</f>
        <v>817389</v>
      </c>
    </row>
    <row r="732" spans="1:7" ht="31.5">
      <c r="A732" s="231" t="str">
        <f>IF(B732&gt;0,VLOOKUP(B732,КВСР!A461:B1626,2),IF(C732&gt;0,VLOOKUP(C732,КФСР!A461:B1973,2),IF(D732&gt;0,VLOOKUP(D732,КЦСР!A461:B4465,2),IF(E732&gt;0,VLOOKUP(E732,КВР!A461:B2392,2)))))</f>
        <v>Федеральная целевая программа "Чистая вода" на 2011 - 2017 годы</v>
      </c>
      <c r="B732" s="227"/>
      <c r="C732" s="228"/>
      <c r="D732" s="229">
        <v>1009300</v>
      </c>
      <c r="E732" s="230"/>
      <c r="F732" s="221">
        <v>1596447.1800000002</v>
      </c>
      <c r="G732" s="221">
        <f t="shared" si="100"/>
        <v>817389</v>
      </c>
    </row>
    <row r="733" spans="1:7" ht="63">
      <c r="A733" s="231" t="str">
        <f>IF(B733&gt;0,VLOOKUP(B733,КВСР!A462:B1627,2),IF(C733&gt;0,VLOOKUP(C733,КФСР!A462:B1974,2),IF(D733&gt;0,VLOOKUP(D733,КЦСР!A462:B4466,2),IF(E733&gt;0,VLOOKUP(E733,КВР!A462:B2393,2)))))</f>
        <v>Субсидия на реализацию мероприятий по строительству и реконструкции объектов водоснабжения и водоотведения</v>
      </c>
      <c r="B733" s="227"/>
      <c r="C733" s="228"/>
      <c r="D733" s="229">
        <v>1009301</v>
      </c>
      <c r="E733" s="442"/>
      <c r="F733" s="221">
        <v>1596447.1800000002</v>
      </c>
      <c r="G733" s="221">
        <f>SUM(G734:G735)</f>
        <v>817389</v>
      </c>
    </row>
    <row r="734" spans="1:7" ht="63">
      <c r="A734" s="231" t="str">
        <f>IF(B734&gt;0,VLOOKUP(B734,КВСР!A463:B1628,2),IF(C734&gt;0,VLOOKUP(C734,КФСР!A463:B1975,2),IF(D734&gt;0,VLOOKUP(D734,КЦСР!A463:B4467,2),IF(E734&gt;0,VLOOKUP(E734,КВР!A463:B2394,2)))))</f>
        <v>Субсидии на осуществление капитальных вложений в объекты капитального строительства бюджетным учреждениям</v>
      </c>
      <c r="B734" s="227"/>
      <c r="C734" s="228"/>
      <c r="D734" s="229"/>
      <c r="E734" s="230">
        <v>464</v>
      </c>
      <c r="F734" s="221">
        <v>896447.18</v>
      </c>
      <c r="G734" s="221">
        <v>488461</v>
      </c>
    </row>
    <row r="735" spans="1:7" ht="63">
      <c r="A735" s="231" t="str">
        <f>IF(B735&gt;0,VLOOKUP(B735,КВСР!A464:B1629,2),IF(C735&gt;0,VLOOKUP(C735,КФСР!A464:B1976,2),IF(D735&gt;0,VLOOKUP(D735,КЦСР!A464:B4468,2),IF(E735&gt;0,VLOOKUP(E735,КВР!A464:B2395,2)))))</f>
        <v>Субсидии на софинансирование объектов капитального строительства государственной (муниципальной) собственности</v>
      </c>
      <c r="B735" s="227"/>
      <c r="C735" s="228"/>
      <c r="D735" s="229"/>
      <c r="E735" s="230">
        <v>522</v>
      </c>
      <c r="F735" s="221">
        <v>700000</v>
      </c>
      <c r="G735" s="221">
        <v>328928</v>
      </c>
    </row>
    <row r="736" spans="1:7">
      <c r="A736" s="231" t="str">
        <f>IF(B736&gt;0,VLOOKUP(B736,КВСР!A465:B1630,2),IF(C736&gt;0,VLOOKUP(C736,КФСР!A465:B1977,2),IF(D736&gt;0,VLOOKUP(D736,КЦСР!A465:B4469,2),IF(E736&gt;0,VLOOKUP(E736,КВР!A465:B2396,2)))))</f>
        <v>Поддержка коммунального хозяйства</v>
      </c>
      <c r="B736" s="227"/>
      <c r="C736" s="228"/>
      <c r="D736" s="229">
        <v>3510000</v>
      </c>
      <c r="E736" s="230"/>
      <c r="F736" s="221">
        <v>71464575.579999998</v>
      </c>
      <c r="G736" s="221">
        <f t="shared" ref="G736:G737" si="101">G737</f>
        <v>1564871</v>
      </c>
    </row>
    <row r="737" spans="1:7" ht="94.5">
      <c r="A737" s="231" t="str">
        <f>IF(B737&gt;0,VLOOKUP(B737,КВСР!A466:B1631,2),IF(C737&gt;0,VLOOKUP(C737,КФСР!A466:B1978,2),IF(D737&gt;0,VLOOKUP(D737,КЦСР!A466:B4470,2),IF(E737&gt;0,VLOOKUP(E737,КВР!A466:B2397,2)))))</f>
        <v>Мероприятия в области коммунального хозяйства, связанные с выполнением переданных полномочий  по газоснабжению населения (газификация жилых домов левый берег)</v>
      </c>
      <c r="B737" s="233"/>
      <c r="C737" s="234"/>
      <c r="D737" s="235">
        <v>3510700</v>
      </c>
      <c r="E737" s="236"/>
      <c r="F737" s="221">
        <v>1711783.58</v>
      </c>
      <c r="G737" s="221">
        <f t="shared" si="101"/>
        <v>1564871</v>
      </c>
    </row>
    <row r="738" spans="1:7" ht="63">
      <c r="A738" s="231" t="str">
        <f>IF(B738&gt;0,VLOOKUP(B738,КВСР!A467:B1632,2),IF(C738&gt;0,VLOOKUP(C738,КФСР!A467:B1979,2),IF(D738&gt;0,VLOOKUP(D738,КЦСР!A467:B4471,2),IF(E738&gt;0,VLOOKUP(E738,КВР!A467:B2398,2)))))</f>
        <v>Субсидии на осуществление капитальных вложений в объекты капитального строительства бюджетным учреждениям</v>
      </c>
      <c r="B738" s="227"/>
      <c r="C738" s="228"/>
      <c r="D738" s="229"/>
      <c r="E738" s="230">
        <v>464</v>
      </c>
      <c r="F738" s="221">
        <v>1711783.58</v>
      </c>
      <c r="G738" s="221">
        <v>1564871</v>
      </c>
    </row>
    <row r="739" spans="1:7" ht="96" customHeight="1">
      <c r="A739" s="231" t="str">
        <f>IF(B739&gt;0,VLOOKUP(B739,КВСР!A468:B1633,2),IF(C739&gt;0,VLOOKUP(C739,КФСР!A468:B1980,2),IF(D739&gt;0,VLOOKUP(D739,КЦСР!A468:B4472,2),IF(E739&gt;0,VLOOKUP(E739,КВР!A468:B2399,2)))))</f>
        <v>Субсидия на частичную компенсацию расходов юридическим лицам, оказывающим услуги теплоснабжения жилищного фонда и учреждений бюджетной сферы  в  Тутаевском  муниципальном районе</v>
      </c>
      <c r="B739" s="227"/>
      <c r="C739" s="228"/>
      <c r="D739" s="229">
        <v>3510800</v>
      </c>
      <c r="E739" s="442"/>
      <c r="F739" s="221">
        <v>62706000</v>
      </c>
      <c r="G739" s="221">
        <f t="shared" ref="G739" si="102">G740</f>
        <v>62647000</v>
      </c>
    </row>
    <row r="740" spans="1:7" ht="63">
      <c r="A740" s="231" t="str">
        <f>IF(B740&gt;0,VLOOKUP(B740,КВСР!A469:B1634,2),IF(C740&gt;0,VLOOKUP(C740,КФСР!A469:B1981,2),IF(D740&gt;0,VLOOKUP(D740,КЦСР!A469:B4473,2),IF(E740&gt;0,VLOOKUP(E740,КВР!A469:B2400,2)))))</f>
        <v>Субсидии юридическим лицам (кроме государственных учреждений) и физическим лицам - производителям товаров, работ, услуг</v>
      </c>
      <c r="B740" s="227"/>
      <c r="C740" s="228"/>
      <c r="D740" s="229"/>
      <c r="E740" s="230">
        <v>810</v>
      </c>
      <c r="F740" s="221">
        <v>62706000</v>
      </c>
      <c r="G740" s="221">
        <v>62647000</v>
      </c>
    </row>
    <row r="741" spans="1:7" ht="47.25">
      <c r="A741" s="231" t="str">
        <f>IF(B741&gt;0,VLOOKUP(B741,КВСР!A470:B1635,2),IF(C741&gt;0,VLOOKUP(C741,КФСР!A470:B1982,2),IF(D741&gt;0,VLOOKUP(D741,КЦСР!A470:B4474,2),IF(E741&gt;0,VLOOKUP(E741,КВР!A470:B2401,2)))))</f>
        <v>Субсидия на реализацию мероприятий по подготовке к зиме объектов коммунального назначения</v>
      </c>
      <c r="B741" s="227"/>
      <c r="C741" s="228"/>
      <c r="D741" s="229">
        <v>3510900</v>
      </c>
      <c r="E741" s="442"/>
      <c r="F741" s="221">
        <v>342235</v>
      </c>
      <c r="G741" s="221">
        <f t="shared" ref="G741" si="103">G742</f>
        <v>342234</v>
      </c>
    </row>
    <row r="742" spans="1:7" ht="41.25" customHeight="1">
      <c r="A742" s="231" t="str">
        <f>IF(B742&gt;0,VLOOKUP(B742,КВСР!A471:B1636,2),IF(C742&gt;0,VLOOKUP(C742,КФСР!A471:B1983,2),IF(D742&gt;0,VLOOKUP(D742,КЦСР!A471:B4475,2),IF(E742&gt;0,VLOOKUP(E742,КВР!A471:B2402,2)))))</f>
        <v>Прочая закупка товаров, работ и услуг для государственных нужд</v>
      </c>
      <c r="B742" s="227"/>
      <c r="C742" s="228"/>
      <c r="D742" s="229"/>
      <c r="E742" s="230">
        <v>244</v>
      </c>
      <c r="F742" s="221">
        <v>342235</v>
      </c>
      <c r="G742" s="221">
        <v>342234</v>
      </c>
    </row>
    <row r="743" spans="1:7" ht="100.5" customHeight="1">
      <c r="A743" s="231" t="str">
        <f>IF(B743&gt;0,VLOOKUP(B743,КВСР!A472:B1637,2),IF(C743&gt;0,VLOOKUP(C743,КФСР!A472:B1984,2),IF(D743&gt;0,VLOOKUP(D743,КЦСР!A472:B4476,2),IF(E743&gt;0,VLOOKUP(E743,КВР!A472:B2403,2)))))</f>
        <v>Мероприятия в области коммунального хозяйства  на реализацию  Программы комплексного развития систем коммунальной инфраструктуры ТМР на 2011-2015 годы с перспективой до 2030 года</v>
      </c>
      <c r="B743" s="227"/>
      <c r="C743" s="228"/>
      <c r="D743" s="229">
        <v>3511000</v>
      </c>
      <c r="E743" s="442"/>
      <c r="F743" s="221">
        <v>6569583</v>
      </c>
      <c r="G743" s="221">
        <f>SUM(G744:G747)</f>
        <v>6568725</v>
      </c>
    </row>
    <row r="744" spans="1:7" ht="47.25">
      <c r="A744" s="231" t="str">
        <f>IF(B744&gt;0,VLOOKUP(B744,КВСР!A473:B1638,2),IF(C744&gt;0,VLOOKUP(C744,КФСР!A473:B1985,2),IF(D744&gt;0,VLOOKUP(D744,КЦСР!A473:B4477,2),IF(E744&gt;0,VLOOKUP(E744,КВР!A473:B2404,2)))))</f>
        <v xml:space="preserve">Закупка товаров, работ, услуг в целях капитального ремонта государственного имущества </v>
      </c>
      <c r="B744" s="227"/>
      <c r="C744" s="228"/>
      <c r="D744" s="229"/>
      <c r="E744" s="230">
        <v>243</v>
      </c>
      <c r="F744" s="221">
        <v>1920000</v>
      </c>
      <c r="G744" s="221">
        <v>1919144</v>
      </c>
    </row>
    <row r="745" spans="1:7" ht="31.5">
      <c r="A745" s="231" t="str">
        <f>IF(B745&gt;0,VLOOKUP(B745,КВСР!A474:B1639,2),IF(C745&gt;0,VLOOKUP(C745,КФСР!A474:B1986,2),IF(D745&gt;0,VLOOKUP(D745,КЦСР!A474:B4478,2),IF(E745&gt;0,VLOOKUP(E745,КВР!A474:B2405,2)))))</f>
        <v>Прочая закупка товаров, работ и услуг для государственных нужд</v>
      </c>
      <c r="B745" s="227"/>
      <c r="C745" s="228"/>
      <c r="D745" s="229"/>
      <c r="E745" s="230">
        <v>244</v>
      </c>
      <c r="F745" s="221">
        <v>205838</v>
      </c>
      <c r="G745" s="221">
        <v>205838</v>
      </c>
    </row>
    <row r="746" spans="1:7" ht="64.5" customHeight="1">
      <c r="A746" s="231" t="str">
        <f>IF(B746&gt;0,VLOOKUP(B746,КВСР!A475:B1640,2),IF(C746&gt;0,VLOOKUP(C746,КФСР!A475:B1987,2),IF(D746&gt;0,VLOOKUP(D746,КЦСР!A475:B4479,2),IF(E746&gt;0,VLOOKUP(E746,КВР!A475:B2406,2)))))</f>
        <v>Бюджетные инвестиции в объекты государственной собственности казенным учреждениям вне рамок государственного оборонного заказа</v>
      </c>
      <c r="B746" s="227"/>
      <c r="C746" s="228"/>
      <c r="D746" s="229"/>
      <c r="E746" s="230">
        <v>411</v>
      </c>
      <c r="F746" s="221">
        <v>1296479</v>
      </c>
      <c r="G746" s="221">
        <v>1296478</v>
      </c>
    </row>
    <row r="747" spans="1:7" ht="63">
      <c r="A747" s="231" t="str">
        <f>IF(B747&gt;0,VLOOKUP(B747,КВСР!A476:B1641,2),IF(C747&gt;0,VLOOKUP(C747,КФСР!A476:B1988,2),IF(D747&gt;0,VLOOKUP(D747,КЦСР!A476:B4480,2),IF(E747&gt;0,VLOOKUP(E747,КВР!A476:B2407,2)))))</f>
        <v>Субсидии юридическим лицам (кроме государственных учреждений) и физическим лицам - производителям товаров, работ, услуг</v>
      </c>
      <c r="B747" s="227"/>
      <c r="C747" s="228"/>
      <c r="D747" s="229"/>
      <c r="E747" s="230">
        <v>810</v>
      </c>
      <c r="F747" s="221">
        <v>3147266</v>
      </c>
      <c r="G747" s="221">
        <v>3147265</v>
      </c>
    </row>
    <row r="748" spans="1:7" ht="68.25" customHeight="1">
      <c r="A748" s="231" t="str">
        <f>IF(B748&gt;0,VLOOKUP(B748,КВСР!A477:B1642,2),IF(C748&gt;0,VLOOKUP(C748,КФСР!A477:B1989,2),IF(D748&gt;0,VLOOKUP(D748,КЦСР!A477:B4481,2),IF(E748&gt;0,VLOOKUP(E748,КВР!A477:B2408,2)))))</f>
        <v>Мероприятия в области коммунального хозяйства, связанные с выполнением работ   по газоснабжению поселений (газификация  левый берег)</v>
      </c>
      <c r="B748" s="227"/>
      <c r="C748" s="228"/>
      <c r="D748" s="229">
        <v>3511100</v>
      </c>
      <c r="E748" s="442"/>
      <c r="F748" s="221">
        <v>105002</v>
      </c>
      <c r="G748" s="221">
        <f>G749</f>
        <v>105002</v>
      </c>
    </row>
    <row r="749" spans="1:7" ht="66" customHeight="1">
      <c r="A749" s="231" t="str">
        <f>IF(B749&gt;0,VLOOKUP(B749,КВСР!A478:B1643,2),IF(C749&gt;0,VLOOKUP(C749,КФСР!A478:B1990,2),IF(D749&gt;0,VLOOKUP(D749,КЦСР!A478:B4482,2),IF(E749&gt;0,VLOOKUP(E749,КВР!A478:B2409,2)))))</f>
        <v>Субсидии на осуществление капитальных вложений в объекты капитального строительства бюджетным учреждениям</v>
      </c>
      <c r="B749" s="227"/>
      <c r="C749" s="228"/>
      <c r="D749" s="229"/>
      <c r="E749" s="230">
        <v>464</v>
      </c>
      <c r="F749" s="221">
        <v>105002</v>
      </c>
      <c r="G749" s="221">
        <v>105002</v>
      </c>
    </row>
    <row r="750" spans="1:7" ht="66" customHeight="1">
      <c r="A750" s="231" t="str">
        <f>IF(B750&gt;0,VLOOKUP(B750,КВСР!A479:B1644,2),IF(C750&gt;0,VLOOKUP(C750,КФСР!A479:B1991,2),IF(D750&gt;0,VLOOKUP(D750,КЦСР!A479:B4483,2),IF(E750&gt;0,VLOOKUP(E750,КВР!A479:B2410,2)))))</f>
        <v>Мероприятия в области коммунального хозяйства, связанные с выполнением работ по газификации пос. Константиновский</v>
      </c>
      <c r="B750" s="227"/>
      <c r="C750" s="228"/>
      <c r="D750" s="229">
        <v>3511200</v>
      </c>
      <c r="E750" s="442"/>
      <c r="F750" s="221">
        <v>29972</v>
      </c>
      <c r="G750" s="221">
        <f>G751</f>
        <v>29972</v>
      </c>
    </row>
    <row r="751" spans="1:7" ht="63">
      <c r="A751" s="231" t="str">
        <f>IF(B751&gt;0,VLOOKUP(B751,КВСР!A480:B1645,2),IF(C751&gt;0,VLOOKUP(C751,КФСР!A480:B1992,2),IF(D751&gt;0,VLOOKUP(D751,КЦСР!A480:B4484,2),IF(E751&gt;0,VLOOKUP(E751,КВР!A480:B2411,2)))))</f>
        <v>Субсидии на осуществление капитальных вложений в объекты капитального строительства бюджетным учреждениям</v>
      </c>
      <c r="B751" s="227"/>
      <c r="C751" s="228"/>
      <c r="D751" s="229"/>
      <c r="E751" s="230">
        <v>464</v>
      </c>
      <c r="F751" s="221">
        <v>29972</v>
      </c>
      <c r="G751" s="221">
        <v>29972</v>
      </c>
    </row>
    <row r="752" spans="1:7">
      <c r="A752" s="231" t="str">
        <f>IF(B752&gt;0,VLOOKUP(B752,КВСР!A481:B1646,2),IF(C752&gt;0,VLOOKUP(C752,КФСР!A481:B1993,2),IF(D752&gt;0,VLOOKUP(D752,КЦСР!A481:B4485,2),IF(E752&gt;0,VLOOKUP(E752,КВР!A481:B2412,2)))))</f>
        <v>Региональные целевые программы</v>
      </c>
      <c r="B752" s="227"/>
      <c r="C752" s="228"/>
      <c r="D752" s="229">
        <v>5220000</v>
      </c>
      <c r="E752" s="230"/>
      <c r="F752" s="221">
        <v>35013000</v>
      </c>
      <c r="G752" s="221">
        <f t="shared" ref="G752:G753" si="104">G753</f>
        <v>16749527</v>
      </c>
    </row>
    <row r="753" spans="1:7" ht="63">
      <c r="A753" s="231" t="str">
        <f>IF(B753&gt;0,VLOOKUP(B753,КВСР!A482:B1647,2),IF(C753&gt;0,VLOOKUP(C753,КФСР!A482:B1994,2),IF(D753&gt;0,VLOOKUP(D753,КЦСР!A482:B4486,2),IF(E753&gt;0,VLOOKUP(E753,КВР!A482:B2413,2)))))</f>
        <v>Областная целевая программа "Комплексная программа модернизации и реформирования жилищно-коммунального хозяйства"</v>
      </c>
      <c r="B753" s="227"/>
      <c r="C753" s="228"/>
      <c r="D753" s="229">
        <v>5225800</v>
      </c>
      <c r="E753" s="230"/>
      <c r="F753" s="221">
        <v>32274000</v>
      </c>
      <c r="G753" s="221">
        <f t="shared" si="104"/>
        <v>16749527</v>
      </c>
    </row>
    <row r="754" spans="1:7" ht="110.25">
      <c r="A754" s="231" t="str">
        <f>IF(B754&gt;0,VLOOKUP(B754,КВСР!A483:B1648,2),IF(C754&gt;0,VLOOKUP(C754,КФСР!A483:B1995,2),IF(D754&gt;0,VLOOKUP(D754,КЦСР!A483:B4487,2),IF(E754&gt;0,VLOOKUP(E754,КВР!A483:B2414,2)))))</f>
        <v>Субсидия на реализацию ОЦП "Комплексная программа модернизации и реформирования ЖКХ ЯО" в части мероприятий по строительству и реконструкции систем и объектов теплоснабжения и газификации</v>
      </c>
      <c r="B754" s="227"/>
      <c r="C754" s="228"/>
      <c r="D754" s="229">
        <v>5225803</v>
      </c>
      <c r="E754" s="442"/>
      <c r="F754" s="221">
        <v>32274000</v>
      </c>
      <c r="G754" s="221">
        <f>SUM(G755:G756)</f>
        <v>16749527</v>
      </c>
    </row>
    <row r="755" spans="1:7" ht="63">
      <c r="A755" s="231" t="str">
        <f>IF(B755&gt;0,VLOOKUP(B755,КВСР!A484:B1649,2),IF(C755&gt;0,VLOOKUP(C755,КФСР!A484:B1996,2),IF(D755&gt;0,VLOOKUP(D755,КЦСР!A484:B4488,2),IF(E755&gt;0,VLOOKUP(E755,КВР!A484:B2415,2)))))</f>
        <v>Субсидии на осуществление капитальных вложений в объекты капитального строительства бюджетным учреждениям</v>
      </c>
      <c r="B755" s="227"/>
      <c r="C755" s="228"/>
      <c r="D755" s="229"/>
      <c r="E755" s="230">
        <v>464</v>
      </c>
      <c r="F755" s="221">
        <v>18037000</v>
      </c>
      <c r="G755" s="221">
        <v>10376127</v>
      </c>
    </row>
    <row r="756" spans="1:7" ht="63">
      <c r="A756" s="231" t="str">
        <f>IF(B756&gt;0,VLOOKUP(B756,КВСР!A485:B1650,2),IF(C756&gt;0,VLOOKUP(C756,КФСР!A485:B1997,2),IF(D756&gt;0,VLOOKUP(D756,КЦСР!A485:B4489,2),IF(E756&gt;0,VLOOKUP(E756,КВР!A485:B2416,2)))))</f>
        <v>Субсидии на софинансирование объектов капитального строительства государственной (муниципальной) собственности</v>
      </c>
      <c r="B756" s="227"/>
      <c r="C756" s="228"/>
      <c r="D756" s="229"/>
      <c r="E756" s="230">
        <v>522</v>
      </c>
      <c r="F756" s="221">
        <v>14237000</v>
      </c>
      <c r="G756" s="221">
        <v>6373400</v>
      </c>
    </row>
    <row r="757" spans="1:7" ht="54.75" customHeight="1">
      <c r="A757" s="231" t="str">
        <f>IF(B757&gt;0,VLOOKUP(B757,КВСР!A486:B1651,2),IF(C757&gt;0,VLOOKUP(C757,КФСР!A486:B1998,2),IF(D757&gt;0,VLOOKUP(D757,КЦСР!A486:B4490,2),IF(E757&gt;0,VLOOKUP(E757,КВР!A486:B2417,2)))))</f>
        <v>ОЦП "Развитие органов местного самоуправления на территории Ярославской области"</v>
      </c>
      <c r="B757" s="227"/>
      <c r="C757" s="228"/>
      <c r="D757" s="229">
        <v>5228300</v>
      </c>
      <c r="E757" s="230"/>
      <c r="F757" s="221">
        <v>2739000</v>
      </c>
      <c r="G757" s="221">
        <f t="shared" ref="G757:G758" si="105">G758</f>
        <v>2739000</v>
      </c>
    </row>
    <row r="758" spans="1:7" ht="78.75">
      <c r="A758" s="231" t="str">
        <f>IF(B758&gt;0,VLOOKUP(B758,КВСР!A487:B1652,2),IF(C758&gt;0,VLOOKUP(C758,КФСР!A487:B1999,2),IF(D758&gt;0,VLOOKUP(D758,КЦСР!A487:B4491,2),IF(E758&gt;0,VLOOKUP(E758,КВР!A487:B2418,2)))))</f>
        <v>Дотации на содействие улучшению показателей эффективности деятельности органов местного самоуправления  муниципальных образований Ярославской области</v>
      </c>
      <c r="B758" s="227"/>
      <c r="C758" s="228"/>
      <c r="D758" s="229">
        <v>5228303</v>
      </c>
      <c r="E758" s="230"/>
      <c r="F758" s="221">
        <v>2739000</v>
      </c>
      <c r="G758" s="221">
        <f t="shared" si="105"/>
        <v>2739000</v>
      </c>
    </row>
    <row r="759" spans="1:7" ht="63">
      <c r="A759" s="231" t="str">
        <f>IF(B759&gt;0,VLOOKUP(B759,КВСР!A488:B1653,2),IF(C759&gt;0,VLOOKUP(C759,КФСР!A488:B2000,2),IF(D759&gt;0,VLOOKUP(D759,КЦСР!A488:B4492,2),IF(E759&gt;0,VLOOKUP(E759,КВР!A488:B2419,2)))))</f>
        <v>Субсидии юридическим лицам (кроме государственных учреждений) и физическим лицам - производителям товаров, работ, услуг</v>
      </c>
      <c r="B759" s="227"/>
      <c r="C759" s="228"/>
      <c r="D759" s="229"/>
      <c r="E759" s="230">
        <v>810</v>
      </c>
      <c r="F759" s="221">
        <v>2739000</v>
      </c>
      <c r="G759" s="221">
        <v>2739000</v>
      </c>
    </row>
    <row r="760" spans="1:7" ht="31.5">
      <c r="A760" s="231" t="str">
        <f>IF(B760&gt;0,VLOOKUP(B760,КВСР!A489:B1654,2),IF(C760&gt;0,VLOOKUP(C760,КФСР!A489:B2001,2),IF(D760&gt;0,VLOOKUP(D760,КЦСР!A489:B4493,2),IF(E760&gt;0,VLOOKUP(E760,КВР!A489:B2420,2)))))</f>
        <v>Другие вопросы в области жилищно-коммунального хозяйства</v>
      </c>
      <c r="B760" s="246"/>
      <c r="C760" s="234">
        <v>505</v>
      </c>
      <c r="D760" s="235"/>
      <c r="E760" s="236"/>
      <c r="F760" s="221">
        <v>7206451</v>
      </c>
      <c r="G760" s="221">
        <f>G762+G771</f>
        <v>7048331</v>
      </c>
    </row>
    <row r="761" spans="1:7" ht="78.75">
      <c r="A761" s="231" t="str">
        <f>IF(B761&gt;0,VLOOKUP(B761,КВСР!A490:B1655,2),IF(C761&gt;0,VLOOKUP(C761,КФСР!A490:B2002,2),IF(D761&gt;0,VLOOKUP(D761,КЦСР!A490:B4494,2),IF(E761&gt;0,VLOOKUP(E761,КВР!A490:B2421,2)))))</f>
        <v>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v>
      </c>
      <c r="B761" s="233"/>
      <c r="C761" s="243"/>
      <c r="D761" s="235">
        <v>20000</v>
      </c>
      <c r="E761" s="236"/>
      <c r="F761" s="221">
        <v>7162514</v>
      </c>
      <c r="G761" s="221">
        <f t="shared" ref="G761" si="106">G762</f>
        <v>7004394</v>
      </c>
    </row>
    <row r="762" spans="1:7">
      <c r="A762" s="231" t="str">
        <f>IF(B762&gt;0,VLOOKUP(B762,КВСР!A491:B1656,2),IF(C762&gt;0,VLOOKUP(C762,КФСР!A491:B2003,2),IF(D762&gt;0,VLOOKUP(D762,КЦСР!A491:B4495,2),IF(E762&gt;0,VLOOKUP(E762,КВР!A491:B2422,2)))))</f>
        <v>Центральный аппарат</v>
      </c>
      <c r="B762" s="233"/>
      <c r="C762" s="234"/>
      <c r="D762" s="235">
        <v>20400</v>
      </c>
      <c r="E762" s="442"/>
      <c r="F762" s="221">
        <v>7162514</v>
      </c>
      <c r="G762" s="221">
        <f>SUM(G763:G768)</f>
        <v>7004394</v>
      </c>
    </row>
    <row r="763" spans="1:7" ht="16.5" customHeight="1">
      <c r="A763" s="231" t="str">
        <f>IF(B763&gt;0,VLOOKUP(B763,КВСР!A492:B1657,2),IF(C763&gt;0,VLOOKUP(C763,КФСР!A492:B2004,2),IF(D763&gt;0,VLOOKUP(D763,КЦСР!A492:B4496,2),IF(E763&gt;0,VLOOKUP(E763,КВР!A492:B2423,2)))))</f>
        <v>Фонд оплаты труда и страховые взносы</v>
      </c>
      <c r="B763" s="233"/>
      <c r="C763" s="234"/>
      <c r="D763" s="235"/>
      <c r="E763" s="236">
        <v>121</v>
      </c>
      <c r="F763" s="221">
        <v>5760364</v>
      </c>
      <c r="G763" s="221">
        <v>5756514</v>
      </c>
    </row>
    <row r="764" spans="1:7" ht="31.5">
      <c r="A764" s="231" t="str">
        <f>IF(B764&gt;0,VLOOKUP(B764,КВСР!A493:B1658,2),IF(C764&gt;0,VLOOKUP(C764,КФСР!A493:B2005,2),IF(D764&gt;0,VLOOKUP(D764,КЦСР!A493:B4497,2),IF(E764&gt;0,VLOOKUP(E764,КВР!A493:B2424,2)))))</f>
        <v>Иные выплаты персоналу, за исключением фонда оплаты труда</v>
      </c>
      <c r="B764" s="233"/>
      <c r="C764" s="234"/>
      <c r="D764" s="235"/>
      <c r="E764" s="236">
        <v>122</v>
      </c>
      <c r="F764" s="221">
        <v>1200</v>
      </c>
      <c r="G764" s="221">
        <v>1200</v>
      </c>
    </row>
    <row r="765" spans="1:7" ht="47.25">
      <c r="A765" s="231" t="str">
        <f>IF(B765&gt;0,VLOOKUP(B765,КВСР!A494:B1659,2),IF(C765&gt;0,VLOOKUP(C765,КФСР!A494:B2006,2),IF(D765&gt;0,VLOOKUP(D765,КЦСР!A494:B4498,2),IF(E765&gt;0,VLOOKUP(E765,КВР!A494:B2425,2)))))</f>
        <v>Закупка товаров, работ, услуг в сфере информационно-коммуникационных технологий</v>
      </c>
      <c r="B765" s="233"/>
      <c r="C765" s="234"/>
      <c r="D765" s="235"/>
      <c r="E765" s="236">
        <v>242</v>
      </c>
      <c r="F765" s="221">
        <v>330000</v>
      </c>
      <c r="G765" s="221">
        <v>328791</v>
      </c>
    </row>
    <row r="766" spans="1:7" ht="31.5">
      <c r="A766" s="231" t="str">
        <f>IF(B766&gt;0,VLOOKUP(B766,КВСР!A495:B1660,2),IF(C766&gt;0,VLOOKUP(C766,КФСР!A495:B2007,2),IF(D766&gt;0,VLOOKUP(D766,КЦСР!A495:B4499,2),IF(E766&gt;0,VLOOKUP(E766,КВР!A495:B2426,2)))))</f>
        <v>Прочая закупка товаров, работ и услуг для государственных нужд</v>
      </c>
      <c r="B766" s="233"/>
      <c r="C766" s="234"/>
      <c r="D766" s="235"/>
      <c r="E766" s="236">
        <v>244</v>
      </c>
      <c r="F766" s="221">
        <v>1060539</v>
      </c>
      <c r="G766" s="221">
        <v>907478</v>
      </c>
    </row>
    <row r="767" spans="1:7" ht="31.5" hidden="1">
      <c r="A767" s="231" t="str">
        <f>IF(B767&gt;0,VLOOKUP(B767,КВСР!A496:B1661,2),IF(C767&gt;0,VLOOKUP(C767,КФСР!A496:B2008,2),IF(D767&gt;0,VLOOKUP(D767,КЦСР!A496:B4500,2),IF(E767&gt;0,VLOOKUP(E767,КВР!A496:B2427,2)))))</f>
        <v>Уплата налога на имущество организаций и земельного налога</v>
      </c>
      <c r="B767" s="227"/>
      <c r="C767" s="228"/>
      <c r="D767" s="229"/>
      <c r="E767" s="230">
        <v>851</v>
      </c>
      <c r="F767" s="221">
        <v>0</v>
      </c>
      <c r="G767" s="221"/>
    </row>
    <row r="768" spans="1:7" ht="31.5">
      <c r="A768" s="231" t="str">
        <f>IF(B768&gt;0,VLOOKUP(B768,КВСР!A497:B1662,2),IF(C768&gt;0,VLOOKUP(C768,КФСР!A497:B2009,2),IF(D768&gt;0,VLOOKUP(D768,КЦСР!A497:B4501,2),IF(E768&gt;0,VLOOKUP(E768,КВР!A497:B2428,2)))))</f>
        <v>Уплата прочих налогов, сборов и иных обязательных платежей</v>
      </c>
      <c r="B768" s="233"/>
      <c r="C768" s="234"/>
      <c r="D768" s="235"/>
      <c r="E768" s="236">
        <v>852</v>
      </c>
      <c r="F768" s="221">
        <v>10411</v>
      </c>
      <c r="G768" s="221">
        <v>10411</v>
      </c>
    </row>
    <row r="769" spans="1:7" ht="31.5">
      <c r="A769" s="231" t="str">
        <f>IF(B769&gt;0,VLOOKUP(B769,КВСР!A498:B1663,2),IF(C769&gt;0,VLOOKUP(C769,КФСР!A498:B2010,2),IF(D769&gt;0,VLOOKUP(D769,КЦСР!A498:B4502,2),IF(E769&gt;0,VLOOKUP(E769,КВР!A498:B2429,2)))))</f>
        <v>Иные безвозмездные и безвозвратные перечисления</v>
      </c>
      <c r="B769" s="233"/>
      <c r="C769" s="234"/>
      <c r="D769" s="235">
        <v>5200000</v>
      </c>
      <c r="E769" s="236"/>
      <c r="F769" s="221">
        <v>43937</v>
      </c>
      <c r="G769" s="221">
        <f t="shared" ref="G769:G770" si="107">G770</f>
        <v>43937</v>
      </c>
    </row>
    <row r="770" spans="1:7" ht="47.25">
      <c r="A770" s="231" t="str">
        <f>IF(B770&gt;0,VLOOKUP(B770,КВСР!A499:B1664,2),IF(C770&gt;0,VLOOKUP(C770,КФСР!A499:B2011,2),IF(D770&gt;0,VLOOKUP(D770,КЦСР!A499:B4503,2),IF(E770&gt;0,VLOOKUP(E770,КВР!A499:B2430,2)))))</f>
        <v>Реализация региональных программ повышения эффективности бюджетных расходов</v>
      </c>
      <c r="B770" s="233"/>
      <c r="C770" s="234"/>
      <c r="D770" s="235">
        <v>5202400</v>
      </c>
      <c r="E770" s="236"/>
      <c r="F770" s="221">
        <v>43937</v>
      </c>
      <c r="G770" s="221">
        <f t="shared" si="107"/>
        <v>43937</v>
      </c>
    </row>
    <row r="771" spans="1:7" ht="47.25">
      <c r="A771" s="231" t="str">
        <f>IF(B771&gt;0,VLOOKUP(B771,КВСР!A500:B1665,2),IF(C771&gt;0,VLOOKUP(C771,КФСР!A500:B2012,2),IF(D771&gt;0,VLOOKUP(D771,КЦСР!A500:B4504,2),IF(E771&gt;0,VLOOKUP(E771,КВР!A500:B2431,2)))))</f>
        <v>Реализация муниципальной программы "Повышение эффективности бюджетных расходов"</v>
      </c>
      <c r="B771" s="233"/>
      <c r="C771" s="234"/>
      <c r="D771" s="235">
        <v>5202402</v>
      </c>
      <c r="E771" s="442"/>
      <c r="F771" s="221">
        <v>43937</v>
      </c>
      <c r="G771" s="221">
        <f>SUM(G772:G773)</f>
        <v>43937</v>
      </c>
    </row>
    <row r="772" spans="1:7" ht="31.5">
      <c r="A772" s="231" t="str">
        <f>IF(B772&gt;0,VLOOKUP(B772,КВСР!A501:B1666,2),IF(C772&gt;0,VLOOKUP(C772,КФСР!A501:B2013,2),IF(D772&gt;0,VLOOKUP(D772,КЦСР!A501:B4505,2),IF(E772&gt;0,VLOOKUP(E772,КВР!A501:B2432,2)))))</f>
        <v>Фонд оплаты труда и страховые взносы</v>
      </c>
      <c r="B772" s="233"/>
      <c r="C772" s="234"/>
      <c r="D772" s="235"/>
      <c r="E772" s="236">
        <v>121</v>
      </c>
      <c r="F772" s="221">
        <v>35937</v>
      </c>
      <c r="G772" s="221">
        <v>35937</v>
      </c>
    </row>
    <row r="773" spans="1:7" ht="47.25">
      <c r="A773" s="231" t="str">
        <f>IF(B773&gt;0,VLOOKUP(B773,КВСР!A502:B1667,2),IF(C773&gt;0,VLOOKUP(C773,КФСР!A502:B2014,2),IF(D773&gt;0,VLOOKUP(D773,КЦСР!A502:B4506,2),IF(E773&gt;0,VLOOKUP(E773,КВР!A502:B2433,2)))))</f>
        <v>Закупка товаров, работ, услуг в сфере информационно-коммуникационных технологий</v>
      </c>
      <c r="B773" s="233"/>
      <c r="C773" s="234"/>
      <c r="D773" s="235"/>
      <c r="E773" s="236">
        <v>242</v>
      </c>
      <c r="F773" s="221">
        <v>8000</v>
      </c>
      <c r="G773" s="221">
        <v>8000</v>
      </c>
    </row>
    <row r="774" spans="1:7">
      <c r="A774" s="231" t="str">
        <f>IF(B774&gt;0,VLOOKUP(B774,КВСР!A503:B1668,2),IF(C774&gt;0,VLOOKUP(C774,КФСР!A503:B2015,2),IF(D774&gt;0,VLOOKUP(D774,КЦСР!A503:B4507,2),IF(E774&gt;0,VLOOKUP(E774,КВР!A503:B2434,2)))))</f>
        <v>Дошкольное образование</v>
      </c>
      <c r="B774" s="233"/>
      <c r="C774" s="234">
        <v>701</v>
      </c>
      <c r="D774" s="235"/>
      <c r="E774" s="236"/>
      <c r="F774" s="221">
        <v>47579500</v>
      </c>
      <c r="G774" s="221">
        <f>G777+G781</f>
        <v>47236536</v>
      </c>
    </row>
    <row r="775" spans="1:7" hidden="1">
      <c r="A775" s="231" t="str">
        <f>IF(B775&gt;0,VLOOKUP(B775,КВСР!A504:B1669,2),IF(C775&gt;0,VLOOKUP(C775,КФСР!A504:B2016,2),IF(D775&gt;0,VLOOKUP(D775,КЦСР!A504:B4508,2),IF(E775&gt;0,VLOOKUP(E775,КВР!A504:B2435,2)))))</f>
        <v>Мероприятия в области образования</v>
      </c>
      <c r="B775" s="233"/>
      <c r="C775" s="234"/>
      <c r="D775" s="235">
        <v>4360000</v>
      </c>
      <c r="E775" s="236"/>
      <c r="F775" s="221">
        <v>0</v>
      </c>
      <c r="G775" s="221">
        <f t="shared" ref="G775:G777" si="108">G776</f>
        <v>0</v>
      </c>
    </row>
    <row r="776" spans="1:7" ht="31.5" hidden="1">
      <c r="A776" s="231" t="str">
        <f>IF(B776&gt;0,VLOOKUP(B776,КВСР!A505:B1670,2),IF(C776&gt;0,VLOOKUP(C776,КФСР!A505:B2017,2),IF(D776&gt;0,VLOOKUP(D776,КЦСР!A505:B4509,2),IF(E776&gt;0,VLOOKUP(E776,КВР!A505:B2436,2)))))</f>
        <v>Модернизация региональных  систем  дошкольного образования</v>
      </c>
      <c r="B776" s="233"/>
      <c r="C776" s="234"/>
      <c r="D776" s="235">
        <v>4362700</v>
      </c>
      <c r="E776" s="236"/>
      <c r="F776" s="221">
        <v>0</v>
      </c>
      <c r="G776" s="221">
        <f t="shared" si="108"/>
        <v>0</v>
      </c>
    </row>
    <row r="777" spans="1:7" ht="47.25" hidden="1">
      <c r="A777" s="231" t="str">
        <f>IF(B777&gt;0,VLOOKUP(B777,КВСР!A506:B1671,2),IF(C777&gt;0,VLOOKUP(C777,КФСР!A506:B2018,2),IF(D777&gt;0,VLOOKUP(D777,КЦСР!A506:B4510,2),IF(E777&gt;0,VLOOKUP(E777,КВР!A506:B2437,2)))))</f>
        <v xml:space="preserve">Мероприятия по строительству и реконструкции дошкольных образовательных учреждений </v>
      </c>
      <c r="B777" s="233"/>
      <c r="C777" s="234"/>
      <c r="D777" s="235">
        <v>4362701</v>
      </c>
      <c r="E777" s="442"/>
      <c r="F777" s="221">
        <v>0</v>
      </c>
      <c r="G777" s="221">
        <f t="shared" si="108"/>
        <v>0</v>
      </c>
    </row>
    <row r="778" spans="1:7" ht="63" hidden="1">
      <c r="A778" s="231" t="str">
        <f>IF(B778&gt;0,VLOOKUP(B778,КВСР!A507:B1672,2),IF(C778&gt;0,VLOOKUP(C778,КФСР!A507:B2019,2),IF(D778&gt;0,VLOOKUP(D778,КЦСР!A507:B4511,2),IF(E778&gt;0,VLOOKUP(E778,КВР!A507:B2438,2)))))</f>
        <v>Субсидии на осуществление капитальных вложений в объекты капитального строительства бюджетным учреждениям</v>
      </c>
      <c r="B778" s="233"/>
      <c r="C778" s="234"/>
      <c r="D778" s="235"/>
      <c r="E778" s="236">
        <v>464</v>
      </c>
      <c r="F778" s="221">
        <v>0</v>
      </c>
      <c r="G778" s="221"/>
    </row>
    <row r="779" spans="1:7">
      <c r="A779" s="231" t="str">
        <f>IF(B779&gt;0,VLOOKUP(B779,КВСР!A508:B1673,2),IF(C779&gt;0,VLOOKUP(C779,КФСР!A508:B2020,2),IF(D779&gt;0,VLOOKUP(D779,КЦСР!A508:B4512,2),IF(E779&gt;0,VLOOKUP(E779,КВР!A508:B2439,2)))))</f>
        <v>Региональные целевые программы</v>
      </c>
      <c r="B779" s="233"/>
      <c r="C779" s="243"/>
      <c r="D779" s="235">
        <v>5220000</v>
      </c>
      <c r="E779" s="236"/>
      <c r="F779" s="221">
        <v>47579500</v>
      </c>
      <c r="G779" s="221">
        <f t="shared" ref="G779:G781" si="109">G780</f>
        <v>47236536</v>
      </c>
    </row>
    <row r="780" spans="1:7" ht="30.75" customHeight="1">
      <c r="A780" s="231" t="str">
        <f>IF(B780&gt;0,VLOOKUP(B780,КВСР!A509:B1674,2),IF(C780&gt;0,VLOOKUP(C780,КФСР!A509:B2021,2),IF(D780&gt;0,VLOOKUP(D780,КЦСР!A509:B4513,2),IF(E780&gt;0,VLOOKUP(E780,КВР!A509:B2440,2)))))</f>
        <v>Программа "Обеспечение доступного дошкольного образования"</v>
      </c>
      <c r="B780" s="233"/>
      <c r="C780" s="234"/>
      <c r="D780" s="235">
        <v>5221200</v>
      </c>
      <c r="E780" s="236"/>
      <c r="F780" s="221">
        <v>47579500</v>
      </c>
      <c r="G780" s="221">
        <f t="shared" si="109"/>
        <v>47236536</v>
      </c>
    </row>
    <row r="781" spans="1:7" ht="78.75">
      <c r="A781" s="231" t="str">
        <f>IF(B781&gt;0,VLOOKUP(B781,КВСР!A510:B1675,2),IF(C781&gt;0,VLOOKUP(C781,КФСР!A510:B2022,2),IF(D781&gt;0,VLOOKUP(D781,КЦСР!A510:B4514,2),IF(E781&gt;0,VLOOKUP(E781,КВР!A510:B2441,2)))))</f>
        <v>Программа "Обеспечение доступного дошкольного образования" в части мероприятий по строительству дошкольных образовательных учреждений</v>
      </c>
      <c r="B781" s="233"/>
      <c r="C781" s="234"/>
      <c r="D781" s="235">
        <v>5221202</v>
      </c>
      <c r="E781" s="442"/>
      <c r="F781" s="221">
        <v>47579500</v>
      </c>
      <c r="G781" s="221">
        <f t="shared" si="109"/>
        <v>47236536</v>
      </c>
    </row>
    <row r="782" spans="1:7" ht="63">
      <c r="A782" s="231" t="str">
        <f>IF(B782&gt;0,VLOOKUP(B782,КВСР!A513:B1678,2),IF(C782&gt;0,VLOOKUP(C782,КФСР!A513:B2025,2),IF(D782&gt;0,VLOOKUP(D782,КЦСР!A513:B4517,2),IF(E782&gt;0,VLOOKUP(E782,КВР!A513:B2444,2)))))</f>
        <v>Субсидии на осуществление капитальных вложений в объекты капитального строительства бюджетным учреждениям</v>
      </c>
      <c r="B782" s="233"/>
      <c r="C782" s="234"/>
      <c r="D782" s="235"/>
      <c r="E782" s="236">
        <v>464</v>
      </c>
      <c r="F782" s="221">
        <v>47579500</v>
      </c>
      <c r="G782" s="221">
        <v>47236536</v>
      </c>
    </row>
    <row r="783" spans="1:7">
      <c r="A783" s="231" t="str">
        <f>IF(B783&gt;0,VLOOKUP(B783,КВСР!A514:B1679,2),IF(C783&gt;0,VLOOKUP(C783,КФСР!A514:B2026,2),IF(D783&gt;0,VLOOKUP(D783,КЦСР!A514:B4518,2),IF(E783&gt;0,VLOOKUP(E783,КВР!A514:B2445,2)))))</f>
        <v>Общее образование</v>
      </c>
      <c r="B783" s="233"/>
      <c r="C783" s="234">
        <v>702</v>
      </c>
      <c r="D783" s="235"/>
      <c r="E783" s="236"/>
      <c r="F783" s="221">
        <v>804149</v>
      </c>
      <c r="G783" s="221">
        <f>G785+G788</f>
        <v>803648</v>
      </c>
    </row>
    <row r="784" spans="1:7" ht="37.5" customHeight="1">
      <c r="A784" s="231" t="str">
        <f>IF(B784&gt;0,VLOOKUP(B784,КВСР!A515:B1680,2),IF(C784&gt;0,VLOOKUP(C784,КФСР!A515:B2027,2),IF(D784&gt;0,VLOOKUP(D784,КЦСР!A515:B4519,2),IF(E784&gt;0,VLOOKUP(E784,КВР!A515:B2446,2)))))</f>
        <v>Школы - детские сады, школы начальные, неполные средние и средние</v>
      </c>
      <c r="B784" s="233"/>
      <c r="C784" s="243"/>
      <c r="D784" s="235">
        <v>4210000</v>
      </c>
      <c r="E784" s="236"/>
      <c r="F784" s="221">
        <v>404149</v>
      </c>
      <c r="G784" s="221">
        <f t="shared" ref="G784:G785" si="110">G785</f>
        <v>404148</v>
      </c>
    </row>
    <row r="785" spans="1:7" ht="31.5">
      <c r="A785" s="231" t="str">
        <f>IF(B785&gt;0,VLOOKUP(B785,КВСР!A516:B1681,2),IF(C785&gt;0,VLOOKUP(C785,КФСР!A516:B2028,2),IF(D785&gt;0,VLOOKUP(D785,КЦСР!A516:B4520,2),IF(E785&gt;0,VLOOKUP(E785,КВР!A516:B2447,2)))))</f>
        <v>Обеспечение деятельности подведомственных учреждений</v>
      </c>
      <c r="B785" s="233"/>
      <c r="C785" s="234"/>
      <c r="D785" s="235">
        <v>4219900</v>
      </c>
      <c r="E785" s="442"/>
      <c r="F785" s="221">
        <v>404149</v>
      </c>
      <c r="G785" s="221">
        <f t="shared" si="110"/>
        <v>404148</v>
      </c>
    </row>
    <row r="786" spans="1:7" ht="31.5">
      <c r="A786" s="231" t="str">
        <f>IF(B786&gt;0,VLOOKUP(B786,КВСР!A517:B1682,2),IF(C786&gt;0,VLOOKUP(C786,КФСР!A517:B2029,2),IF(D786&gt;0,VLOOKUP(D786,КЦСР!A517:B4521,2),IF(E786&gt;0,VLOOKUP(E786,КВР!A517:B2448,2)))))</f>
        <v>Субсидии бюджетным учреждениям на иные цели</v>
      </c>
      <c r="B786" s="233"/>
      <c r="C786" s="234"/>
      <c r="D786" s="235"/>
      <c r="E786" s="236">
        <v>612</v>
      </c>
      <c r="F786" s="221">
        <v>404149</v>
      </c>
      <c r="G786" s="221">
        <v>404148</v>
      </c>
    </row>
    <row r="787" spans="1:7" ht="31.5">
      <c r="A787" s="231" t="str">
        <f>IF(B787&gt;0,VLOOKUP(B787,КВСР!A518:B1683,2),IF(C787&gt;0,VLOOKUP(C787,КФСР!A518:B2030,2),IF(D787&gt;0,VLOOKUP(D787,КЦСР!A518:B4522,2),IF(E787&gt;0,VLOOKUP(E787,КВР!A518:B2449,2)))))</f>
        <v>Учреждения по внешкольной работе с детьми</v>
      </c>
      <c r="B787" s="233"/>
      <c r="C787" s="234"/>
      <c r="D787" s="235">
        <v>4230000</v>
      </c>
      <c r="E787" s="236"/>
      <c r="F787" s="221">
        <v>400000</v>
      </c>
      <c r="G787" s="221">
        <f t="shared" ref="G787" si="111">G788</f>
        <v>399500</v>
      </c>
    </row>
    <row r="788" spans="1:7" ht="31.5">
      <c r="A788" s="231" t="str">
        <f>IF(B788&gt;0,VLOOKUP(B788,КВСР!A519:B1684,2),IF(C788&gt;0,VLOOKUP(C788,КФСР!A519:B2031,2),IF(D788&gt;0,VLOOKUP(D788,КЦСР!A519:B4523,2),IF(E788&gt;0,VLOOKUP(E788,КВР!A519:B2450,2)))))</f>
        <v>Обеспечение деятельности подведомственных учреждений</v>
      </c>
      <c r="B788" s="233"/>
      <c r="C788" s="234"/>
      <c r="D788" s="235">
        <v>4239900</v>
      </c>
      <c r="E788" s="442"/>
      <c r="F788" s="221">
        <v>400000</v>
      </c>
      <c r="G788" s="221">
        <v>399500</v>
      </c>
    </row>
    <row r="789" spans="1:7" ht="31.5">
      <c r="A789" s="231" t="str">
        <f>IF(B789&gt;0,VLOOKUP(B789,КВСР!A520:B1685,2),IF(C789&gt;0,VLOOKUP(C789,КФСР!A520:B2032,2),IF(D789&gt;0,VLOOKUP(D789,КЦСР!A520:B4524,2),IF(E789&gt;0,VLOOKUP(E789,КВР!A520:B2451,2)))))</f>
        <v>Субсидии бюджетным учреждениям на иные цели</v>
      </c>
      <c r="B789" s="233"/>
      <c r="C789" s="234"/>
      <c r="D789" s="235"/>
      <c r="E789" s="236">
        <v>612</v>
      </c>
      <c r="F789" s="221">
        <v>400000</v>
      </c>
      <c r="G789" s="221">
        <v>399500</v>
      </c>
    </row>
    <row r="790" spans="1:7" ht="22.5" customHeight="1">
      <c r="A790" s="231" t="str">
        <f>IF(B790&gt;0,VLOOKUP(B790,КВСР!A521:B1686,2),IF(C790&gt;0,VLOOKUP(C790,КФСР!A521:B2033,2),IF(D790&gt;0,VLOOKUP(D790,КЦСР!A521:B4525,2),IF(E790&gt;0,VLOOKUP(E790,КВР!A521:B2452,2)))))</f>
        <v>Другие вопросы в области образования</v>
      </c>
      <c r="B790" s="233"/>
      <c r="C790" s="234">
        <v>709</v>
      </c>
      <c r="D790" s="235"/>
      <c r="E790" s="236"/>
      <c r="F790" s="221">
        <v>4128622</v>
      </c>
      <c r="G790" s="221">
        <f t="shared" ref="G790:G793" si="112">G791</f>
        <v>4128622</v>
      </c>
    </row>
    <row r="791" spans="1:7">
      <c r="A791" s="231" t="str">
        <f>IF(B791&gt;0,VLOOKUP(B791,КВСР!A522:B1687,2),IF(C791&gt;0,VLOOKUP(C791,КФСР!A522:B2034,2),IF(D791&gt;0,VLOOKUP(D791,КЦСР!A522:B4526,2),IF(E791&gt;0,VLOOKUP(E791,КВР!A522:B2453,2)))))</f>
        <v>Региональные целевые программы</v>
      </c>
      <c r="B791" s="233"/>
      <c r="C791" s="243"/>
      <c r="D791" s="235">
        <v>5220000</v>
      </c>
      <c r="E791" s="236"/>
      <c r="F791" s="221">
        <v>4128622</v>
      </c>
      <c r="G791" s="221">
        <f t="shared" si="112"/>
        <v>4128622</v>
      </c>
    </row>
    <row r="792" spans="1:7" ht="63">
      <c r="A792" s="231" t="str">
        <f>IF(B792&gt;0,VLOOKUP(B792,КВСР!A523:B1688,2),IF(C792&gt;0,VLOOKUP(C792,КФСР!A523:B2035,2),IF(D792&gt;0,VLOOKUP(D792,КЦСР!A523:B4527,2),IF(E792&gt;0,VLOOKUP(E792,КВР!A523:B2454,2)))))</f>
        <v xml:space="preserve">Областная целевая программа "Развитие материально-технической базы физической культуры и спорта Ярославской области" </v>
      </c>
      <c r="B792" s="233"/>
      <c r="C792" s="234"/>
      <c r="D792" s="235">
        <v>5224600</v>
      </c>
      <c r="E792" s="236"/>
      <c r="F792" s="221">
        <v>4128622</v>
      </c>
      <c r="G792" s="221">
        <f t="shared" si="112"/>
        <v>4128622</v>
      </c>
    </row>
    <row r="793" spans="1:7" ht="111" customHeight="1">
      <c r="A793" s="231" t="str">
        <f>IF(B793&gt;0,VLOOKUP(B793,КВСР!A524:B1689,2),IF(C793&gt;0,VLOOKUP(C793,КФСР!A524:B2036,2),IF(D793&gt;0,VLOOKUP(D793,КЦСР!A524:B4528,2),IF(E793&gt;0,VLOOKUP(E793,КВР!A524:B2455,2)))))</f>
        <v>Областная целевая программа "Развитие материально-технической базы физической культуры и спорта Ярославской области" в части обустройства плоскостных спортивных сооружений в муниципальных образовательных учреждениях области</v>
      </c>
      <c r="B793" s="233"/>
      <c r="C793" s="234"/>
      <c r="D793" s="235">
        <v>5224603</v>
      </c>
      <c r="E793" s="442"/>
      <c r="F793" s="221">
        <v>4128622</v>
      </c>
      <c r="G793" s="221">
        <f t="shared" si="112"/>
        <v>4128622</v>
      </c>
    </row>
    <row r="794" spans="1:7" ht="31.5">
      <c r="A794" s="231" t="str">
        <f>IF(B794&gt;0,VLOOKUP(B794,КВСР!A525:B1690,2),IF(C794&gt;0,VLOOKUP(C794,КФСР!A525:B2037,2),IF(D794&gt;0,VLOOKUP(D794,КЦСР!A525:B4529,2),IF(E794&gt;0,VLOOKUP(E794,КВР!A525:B2456,2)))))</f>
        <v>Субсидии бюджетным учреждениям на иные цели</v>
      </c>
      <c r="B794" s="233"/>
      <c r="C794" s="234"/>
      <c r="D794" s="235"/>
      <c r="E794" s="236">
        <v>612</v>
      </c>
      <c r="F794" s="221">
        <v>4128622</v>
      </c>
      <c r="G794" s="221">
        <v>4128622</v>
      </c>
    </row>
    <row r="795" spans="1:7">
      <c r="A795" s="231" t="str">
        <f>IF(B795&gt;0,VLOOKUP(B795,КВСР!A526:B1691,2),IF(C795&gt;0,VLOOKUP(C795,КФСР!A526:B2038,2),IF(D795&gt;0,VLOOKUP(D795,КЦСР!A526:B4530,2),IF(E795&gt;0,VLOOKUP(E795,КВР!A526:B2457,2)))))</f>
        <v>Культура</v>
      </c>
      <c r="B795" s="233"/>
      <c r="C795" s="234">
        <v>801</v>
      </c>
      <c r="D795" s="235"/>
      <c r="E795" s="236"/>
      <c r="F795" s="221">
        <v>800000</v>
      </c>
      <c r="G795" s="221">
        <f t="shared" ref="G795:G797" si="113">G796</f>
        <v>800000</v>
      </c>
    </row>
    <row r="796" spans="1:7" ht="31.5">
      <c r="A796" s="231" t="str">
        <f>IF(B796&gt;0,VLOOKUP(B796,КВСР!A527:B1692,2),IF(C796&gt;0,VLOOKUP(C796,КФСР!A527:B2039,2),IF(D796&gt;0,VLOOKUP(D796,КЦСР!A527:B4531,2),IF(E796&gt;0,VLOOKUP(E796,КВР!A527:B2458,2)))))</f>
        <v>Учреждения культуры и мероприятия в сфере культуры и кинематографии</v>
      </c>
      <c r="B796" s="233"/>
      <c r="C796" s="243"/>
      <c r="D796" s="235">
        <v>4400000</v>
      </c>
      <c r="E796" s="236"/>
      <c r="F796" s="221">
        <v>800000</v>
      </c>
      <c r="G796" s="221">
        <f t="shared" si="113"/>
        <v>800000</v>
      </c>
    </row>
    <row r="797" spans="1:7" ht="31.5">
      <c r="A797" s="231" t="str">
        <f>IF(B797&gt;0,VLOOKUP(B797,КВСР!A528:B1693,2),IF(C797&gt;0,VLOOKUP(C797,КФСР!A528:B2040,2),IF(D797&gt;0,VLOOKUP(D797,КЦСР!A528:B4532,2),IF(E797&gt;0,VLOOKUP(E797,КВР!A528:B2459,2)))))</f>
        <v>Обеспечение деятельности подведомственных учреждений</v>
      </c>
      <c r="B797" s="233"/>
      <c r="C797" s="234"/>
      <c r="D797" s="235">
        <v>4409900</v>
      </c>
      <c r="E797" s="442"/>
      <c r="F797" s="221">
        <v>800000</v>
      </c>
      <c r="G797" s="221">
        <f t="shared" si="113"/>
        <v>800000</v>
      </c>
    </row>
    <row r="798" spans="1:7" ht="31.5">
      <c r="A798" s="231" t="str">
        <f>IF(B798&gt;0,VLOOKUP(B798,КВСР!A529:B1694,2),IF(C798&gt;0,VLOOKUP(C798,КФСР!A529:B2041,2),IF(D798&gt;0,VLOOKUP(D798,КЦСР!A529:B4533,2),IF(E798&gt;0,VLOOKUP(E798,КВР!A529:B2460,2)))))</f>
        <v>Субсидии бюджетным учреждениям на иные цели</v>
      </c>
      <c r="B798" s="233"/>
      <c r="C798" s="234"/>
      <c r="D798" s="235"/>
      <c r="E798" s="236">
        <v>612</v>
      </c>
      <c r="F798" s="221">
        <v>800000</v>
      </c>
      <c r="G798" s="221">
        <v>800000</v>
      </c>
    </row>
    <row r="799" spans="1:7" ht="31.5">
      <c r="A799" s="231" t="str">
        <f>IF(B799&gt;0,VLOOKUP(B799,КВСР!A534:B1699,2),IF(C799&gt;0,VLOOKUP(C799,КФСР!A534:B2046,2),IF(D799&gt;0,VLOOKUP(D799,КЦСР!A534:B4538,2),IF(E799&gt;0,VLOOKUP(E799,КВР!A534:B2465,2)))))</f>
        <v>Другие вопросы в области здравоохранения</v>
      </c>
      <c r="B799" s="233"/>
      <c r="C799" s="234">
        <v>909</v>
      </c>
      <c r="D799" s="235"/>
      <c r="E799" s="236"/>
      <c r="F799" s="221">
        <v>440000</v>
      </c>
      <c r="G799" s="221">
        <f t="shared" ref="G799:G802" si="114">G800</f>
        <v>440000</v>
      </c>
    </row>
    <row r="800" spans="1:7" ht="47.25">
      <c r="A800" s="231" t="str">
        <f>IF(B800&gt;0,VLOOKUP(B800,КВСР!A535:B1700,2),IF(C800&gt;0,VLOOKUP(C800,КФСР!A535:B2047,2),IF(D800&gt;0,VLOOKUP(D800,КЦСР!A535:B4539,2),IF(E800&gt;0,VLOOKUP(E800,КВР!A535:B2466,2)))))</f>
        <v>Бюджетные инвестиции в объекты капитального строительства, не включенные в целевые программы</v>
      </c>
      <c r="B800" s="233"/>
      <c r="C800" s="243"/>
      <c r="D800" s="235">
        <v>1020000</v>
      </c>
      <c r="E800" s="236"/>
      <c r="F800" s="221">
        <v>440000</v>
      </c>
      <c r="G800" s="221">
        <f t="shared" si="114"/>
        <v>440000</v>
      </c>
    </row>
    <row r="801" spans="1:7" ht="110.25">
      <c r="A801" s="231" t="str">
        <f>IF(B801&gt;0,VLOOKUP(B801,КВСР!A536:B1701,2),IF(C801&gt;0,VLOOKUP(C801,КФСР!A536:B2048,2),IF(D801&gt;0,VLOOKUP(D801,КЦСР!A536:B4540,2),IF(E801&gt;0,VLOOKUP(E801,КВР!A536:B2467,2)))))</f>
        <v>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v>
      </c>
      <c r="B801" s="233"/>
      <c r="C801" s="234"/>
      <c r="D801" s="235">
        <v>1020100</v>
      </c>
      <c r="E801" s="236"/>
      <c r="F801" s="221">
        <v>440000</v>
      </c>
      <c r="G801" s="221">
        <f t="shared" si="114"/>
        <v>440000</v>
      </c>
    </row>
    <row r="802" spans="1:7" ht="63">
      <c r="A802" s="231" t="str">
        <f>IF(B802&gt;0,VLOOKUP(B802,КВСР!A537:B1702,2),IF(C802&gt;0,VLOOKUP(C802,КФСР!A537:B2049,2),IF(D802&gt;0,VLOOKUP(D802,КЦСР!A537:B4541,2),IF(E802&gt;0,VLOOKUP(E802,КВР!A537:B2468,2)))))</f>
        <v>Бюджетные инвестиции в объекты капитального строительства собственности муниципальных образований</v>
      </c>
      <c r="B802" s="233"/>
      <c r="C802" s="234"/>
      <c r="D802" s="235">
        <v>1020102</v>
      </c>
      <c r="E802" s="442"/>
      <c r="F802" s="221">
        <v>440000</v>
      </c>
      <c r="G802" s="221">
        <f t="shared" si="114"/>
        <v>440000</v>
      </c>
    </row>
    <row r="803" spans="1:7" ht="63">
      <c r="A803" s="231" t="str">
        <f>IF(B803&gt;0,VLOOKUP(B803,КВСР!A538:B1703,2),IF(C803&gt;0,VLOOKUP(C803,КФСР!A538:B2050,2),IF(D803&gt;0,VLOOKUP(D803,КЦСР!A538:B4542,2),IF(E803&gt;0,VLOOKUP(E803,КВР!A538:B2469,2)))))</f>
        <v>Субсидии на осуществление капитальных вложений в объекты капитального строительства бюджетным учреждениям</v>
      </c>
      <c r="B803" s="233"/>
      <c r="C803" s="234"/>
      <c r="D803" s="235"/>
      <c r="E803" s="236">
        <v>464</v>
      </c>
      <c r="F803" s="221">
        <v>440000</v>
      </c>
      <c r="G803" s="221">
        <v>440000</v>
      </c>
    </row>
    <row r="804" spans="1:7">
      <c r="A804" s="231" t="str">
        <f>IF(B804&gt;0,VLOOKUP(B804,КВСР!A539:B1704,2),IF(C804&gt;0,VLOOKUP(C804,КФСР!A539:B2051,2),IF(D804&gt;0,VLOOKUP(D804,КЦСР!A539:B4543,2),IF(E804&gt;0,VLOOKUP(E804,КВР!A539:B2470,2)))))</f>
        <v>Социальное обеспечение населения</v>
      </c>
      <c r="B804" s="233"/>
      <c r="C804" s="234">
        <v>1003</v>
      </c>
      <c r="D804" s="235"/>
      <c r="E804" s="236"/>
      <c r="F804" s="221">
        <v>5823622.75</v>
      </c>
      <c r="G804" s="221">
        <f>G805+G811</f>
        <v>5425826</v>
      </c>
    </row>
    <row r="805" spans="1:7">
      <c r="A805" s="231" t="str">
        <f>IF(B805&gt;0,VLOOKUP(B805,КВСР!A540:B1705,2),IF(C805&gt;0,VLOOKUP(C805,КФСР!A540:B2052,2),IF(D805&gt;0,VLOOKUP(D805,КЦСР!A540:B4544,2),IF(E805&gt;0,VLOOKUP(E805,КВР!A540:B2471,2)))))</f>
        <v>Федеральные целевые программы</v>
      </c>
      <c r="B805" s="233"/>
      <c r="C805" s="243"/>
      <c r="D805" s="235">
        <v>1000000</v>
      </c>
      <c r="E805" s="236"/>
      <c r="F805" s="221">
        <v>3644502.75</v>
      </c>
      <c r="G805" s="221">
        <f t="shared" ref="G805:G807" si="115">G806</f>
        <v>3246706</v>
      </c>
    </row>
    <row r="806" spans="1:7" ht="31.5">
      <c r="A806" s="231" t="str">
        <f>IF(B806&gt;0,VLOOKUP(B806,КВСР!A541:B1706,2),IF(C806&gt;0,VLOOKUP(C806,КФСР!A541:B2053,2),IF(D806&gt;0,VLOOKUP(D806,КЦСР!A541:B4545,2),IF(E806&gt;0,VLOOKUP(E806,КВР!A541:B2472,2)))))</f>
        <v>Федеральная целевая программа "Жилище" на 2011 - 2015 годы</v>
      </c>
      <c r="B806" s="233"/>
      <c r="C806" s="234"/>
      <c r="D806" s="235">
        <v>1008800</v>
      </c>
      <c r="E806" s="236"/>
      <c r="F806" s="221">
        <v>3644502.75</v>
      </c>
      <c r="G806" s="221">
        <f>G807+G809</f>
        <v>3246706</v>
      </c>
    </row>
    <row r="807" spans="1:7" ht="47.25">
      <c r="A807" s="231" t="str">
        <f>IF(B807&gt;0,VLOOKUP(B807,КВСР!A542:B1707,2),IF(C807&gt;0,VLOOKUP(C807,КФСР!A542:B2054,2),IF(D807&gt;0,VLOOKUP(D807,КЦСР!A542:B4546,2),IF(E807&gt;0,VLOOKUP(E807,КВР!A542:B2473,2)))))</f>
        <v>Субсидия на реализацию Подпрограммы "Обеспечение жильем молодых семей" ФЦП "Жилище"</v>
      </c>
      <c r="B807" s="233"/>
      <c r="C807" s="234"/>
      <c r="D807" s="235">
        <v>1008821</v>
      </c>
      <c r="E807" s="442"/>
      <c r="F807" s="221">
        <v>963799.75</v>
      </c>
      <c r="G807" s="221">
        <f t="shared" si="115"/>
        <v>963800</v>
      </c>
    </row>
    <row r="808" spans="1:7" ht="78.75">
      <c r="A808" s="231" t="str">
        <f>IF(B808&gt;0,VLOOKUP(B808,КВСР!A543:B1708,2),IF(C808&gt;0,VLOOKUP(C808,КФСР!A543:B2055,2),IF(D808&gt;0,VLOOKUP(D808,КЦСР!A543:B4547,2),IF(E808&gt;0,VLOOKUP(E808,КВР!A543:B2474,2)))))</f>
        <v>Субсидии, за исключением субсидий на софинансирование объектов капитального строительства государственной собственности и муниципальной собственности</v>
      </c>
      <c r="B808" s="233"/>
      <c r="C808" s="234"/>
      <c r="D808" s="235"/>
      <c r="E808" s="236">
        <v>521</v>
      </c>
      <c r="F808" s="221">
        <v>963799.75</v>
      </c>
      <c r="G808" s="325">
        <v>963800</v>
      </c>
    </row>
    <row r="809" spans="1:7" ht="63">
      <c r="A809" s="231" t="str">
        <f>IF(B809&gt;0,VLOOKUP(B809,КВСР!A544:B1709,2),IF(C809&gt;0,VLOOKUP(C809,КФСР!A544:B2056,2),IF(D809&gt;0,VLOOKUP(D809,КЦСР!A544:B4548,2),IF(E809&gt;0,VLOOKUP(E809,КВР!A544:B2475,2)))))</f>
        <v>Подпрограмма "Господдержка молодых семей Ярославской области в приобретении (строительстве) жилья.</v>
      </c>
      <c r="B809" s="233"/>
      <c r="C809" s="234"/>
      <c r="D809" s="235">
        <v>1008822</v>
      </c>
      <c r="E809" s="442"/>
      <c r="F809" s="221">
        <v>2680703</v>
      </c>
      <c r="G809" s="221">
        <f t="shared" ref="G809" si="116">G810</f>
        <v>2282906</v>
      </c>
    </row>
    <row r="810" spans="1:7" ht="78.75">
      <c r="A810" s="231" t="str">
        <f>IF(B810&gt;0,VLOOKUP(B810,КВСР!A545:B1710,2),IF(C810&gt;0,VLOOKUP(C810,КФСР!A545:B2057,2),IF(D810&gt;0,VLOOKUP(D810,КЦСР!A545:B4549,2),IF(E810&gt;0,VLOOKUP(E810,КВР!A545:B2476,2)))))</f>
        <v>Субсидии, за исключением субсидий на софинансирование объектов капитального строительства государственной собственности и муниципальной собственности</v>
      </c>
      <c r="B810" s="233"/>
      <c r="C810" s="234"/>
      <c r="D810" s="235"/>
      <c r="E810" s="236">
        <v>521</v>
      </c>
      <c r="F810" s="221">
        <v>2680703</v>
      </c>
      <c r="G810" s="221">
        <v>2282906</v>
      </c>
    </row>
    <row r="811" spans="1:7">
      <c r="A811" s="231" t="str">
        <f>IF(B811&gt;0,VLOOKUP(B811,КВСР!A546:B1711,2),IF(C811&gt;0,VLOOKUP(C811,КФСР!A546:B2058,2),IF(D811&gt;0,VLOOKUP(D811,КЦСР!A546:B4550,2),IF(E811&gt;0,VLOOKUP(E811,КВР!A546:B2477,2)))))</f>
        <v>Региональные целевые программы</v>
      </c>
      <c r="B811" s="232"/>
      <c r="C811" s="234"/>
      <c r="D811" s="229">
        <v>5220000</v>
      </c>
      <c r="E811" s="442"/>
      <c r="F811" s="221">
        <v>2179120</v>
      </c>
      <c r="G811" s="221">
        <f t="shared" ref="G811:G812" si="117">G812</f>
        <v>2179120</v>
      </c>
    </row>
    <row r="812" spans="1:7" ht="47.25">
      <c r="A812" s="231" t="str">
        <f>IF(B812&gt;0,VLOOKUP(B812,КВСР!A547:B1712,2),IF(C812&gt;0,VLOOKUP(C812,КФСР!A547:B2059,2),IF(D812&gt;0,VLOOKUP(D812,КЦСР!A547:B4551,2),IF(E812&gt;0,VLOOKUP(E812,КВР!A547:B2478,2)))))</f>
        <v>ОЦП "Обеспечение муниципальных районов документацией территориального планирования"</v>
      </c>
      <c r="B812" s="233"/>
      <c r="C812" s="234"/>
      <c r="D812" s="235">
        <v>5225900</v>
      </c>
      <c r="E812" s="236"/>
      <c r="F812" s="221">
        <v>2179120</v>
      </c>
      <c r="G812" s="221">
        <f t="shared" si="117"/>
        <v>2179120</v>
      </c>
    </row>
    <row r="813" spans="1:7" ht="47.25">
      <c r="A813" s="231" t="str">
        <f>IF(B813&gt;0,VLOOKUP(B813,КВСР!A548:B1713,2),IF(C813&gt;0,VLOOKUP(C813,КФСР!A548:B2060,2),IF(D813&gt;0,VLOOKUP(D813,КЦСР!A548:B4552,2),IF(E813&gt;0,VLOOKUP(E813,КВР!A548:B2479,2)))))</f>
        <v>ОЦП "Обеспечение муниципальных районов документацией территориального планирования"</v>
      </c>
      <c r="B813" s="233"/>
      <c r="C813" s="234"/>
      <c r="D813" s="235">
        <v>5225901</v>
      </c>
      <c r="E813" s="442"/>
      <c r="F813" s="221">
        <v>2179120</v>
      </c>
      <c r="G813" s="221">
        <f>SUM(G814:G815)</f>
        <v>2179120</v>
      </c>
    </row>
    <row r="814" spans="1:7" ht="31.5">
      <c r="A814" s="231" t="str">
        <f>IF(B814&gt;0,VLOOKUP(B814,КВСР!A549:B1714,2),IF(C814&gt;0,VLOOKUP(C814,КФСР!A549:B2061,2),IF(D814&gt;0,VLOOKUP(D814,КЦСР!A549:B4553,2),IF(E814&gt;0,VLOOKUP(E814,КВР!A549:B2480,2)))))</f>
        <v>Приобретение товаров, работ, услуг в пользу граждан</v>
      </c>
      <c r="B814" s="233"/>
      <c r="C814" s="234"/>
      <c r="D814" s="235"/>
      <c r="E814" s="236">
        <v>323</v>
      </c>
      <c r="F814" s="221">
        <v>1289560</v>
      </c>
      <c r="G814" s="221">
        <v>1289560</v>
      </c>
    </row>
    <row r="815" spans="1:7">
      <c r="A815" s="231" t="str">
        <f>IF(B815&gt;0,VLOOKUP(B815,КВСР!A550:B1715,2),IF(C815&gt;0,VLOOKUP(C815,КФСР!A550:B2062,2),IF(D815&gt;0,VLOOKUP(D815,КЦСР!A550:B4554,2),IF(E815&gt;0,VLOOKUP(E815,КВР!A550:B2481,2)))))</f>
        <v xml:space="preserve">Иные межбюджетные трансферты </v>
      </c>
      <c r="B815" s="233"/>
      <c r="C815" s="234"/>
      <c r="D815" s="235"/>
      <c r="E815" s="236">
        <v>540</v>
      </c>
      <c r="F815" s="221">
        <v>889560</v>
      </c>
      <c r="G815" s="221">
        <v>889560</v>
      </c>
    </row>
    <row r="816" spans="1:7" ht="31.5">
      <c r="A816" s="231" t="str">
        <f>IF(B816&gt;0,VLOOKUP(B816,КВСР!A551:B1716,2),IF(C816&gt;0,VLOOKUP(C816,КФСР!A551:B2063,2),IF(D816&gt;0,VLOOKUP(D816,КЦСР!A551:B4555,2),IF(E816&gt;0,VLOOKUP(E816,КВР!A551:B2482,2)))))</f>
        <v>Другие вопросы в области социальной политики</v>
      </c>
      <c r="B816" s="233"/>
      <c r="C816" s="234">
        <v>1006</v>
      </c>
      <c r="D816" s="235"/>
      <c r="E816" s="236"/>
      <c r="F816" s="221">
        <v>342638</v>
      </c>
      <c r="G816" s="221">
        <f t="shared" ref="G816:G819" si="118">G817</f>
        <v>242638</v>
      </c>
    </row>
    <row r="817" spans="1:7" ht="47.25">
      <c r="A817" s="231" t="str">
        <f>IF(B817&gt;0,VLOOKUP(B817,КВСР!A552:B1717,2),IF(C817&gt;0,VLOOKUP(C817,КФСР!A552:B2064,2),IF(D817&gt;0,VLOOKUP(D817,КЦСР!A552:B4556,2),IF(E817&gt;0,VLOOKUP(E817,КВР!A552:B2483,2)))))</f>
        <v>Бюджетные инвестиции в объекты капитального строительства, не включенные в целевые программы</v>
      </c>
      <c r="B817" s="233"/>
      <c r="C817" s="243"/>
      <c r="D817" s="235">
        <v>1020000</v>
      </c>
      <c r="E817" s="236"/>
      <c r="F817" s="221">
        <v>342638</v>
      </c>
      <c r="G817" s="221">
        <f t="shared" si="118"/>
        <v>242638</v>
      </c>
    </row>
    <row r="818" spans="1:7" ht="110.25">
      <c r="A818" s="231" t="str">
        <f>IF(B818&gt;0,VLOOKUP(B818,КВСР!A553:B1718,2),IF(C818&gt;0,VLOOKUP(C818,КФСР!A553:B2065,2),IF(D818&gt;0,VLOOKUP(D818,КЦСР!A553:B4557,2),IF(E818&gt;0,VLOOKUP(E818,КВР!A553:B2484,2)))))</f>
        <v>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v>
      </c>
      <c r="B818" s="233"/>
      <c r="C818" s="234"/>
      <c r="D818" s="235">
        <v>1020100</v>
      </c>
      <c r="E818" s="236"/>
      <c r="F818" s="221">
        <v>342638</v>
      </c>
      <c r="G818" s="221">
        <f t="shared" si="118"/>
        <v>242638</v>
      </c>
    </row>
    <row r="819" spans="1:7" ht="63">
      <c r="A819" s="231" t="str">
        <f>IF(B819&gt;0,VLOOKUP(B819,КВСР!A554:B1719,2),IF(C819&gt;0,VLOOKUP(C819,КФСР!A554:B2066,2),IF(D819&gt;0,VLOOKUP(D819,КЦСР!A554:B4558,2),IF(E819&gt;0,VLOOKUP(E819,КВР!A554:B2485,2)))))</f>
        <v>Бюджетные инвестиции в объекты капитального строительства собственности муниципальных образований</v>
      </c>
      <c r="B819" s="233"/>
      <c r="C819" s="234"/>
      <c r="D819" s="235">
        <v>1020102</v>
      </c>
      <c r="E819" s="442"/>
      <c r="F819" s="221">
        <v>342638</v>
      </c>
      <c r="G819" s="221">
        <f t="shared" si="118"/>
        <v>242638</v>
      </c>
    </row>
    <row r="820" spans="1:7" ht="63">
      <c r="A820" s="231" t="str">
        <f>IF(B820&gt;0,VLOOKUP(B820,КВСР!A555:B1720,2),IF(C820&gt;0,VLOOKUP(C820,КФСР!A555:B2067,2),IF(D820&gt;0,VLOOKUP(D820,КЦСР!A555:B4559,2),IF(E820&gt;0,VLOOKUP(E820,КВР!A555:B2486,2)))))</f>
        <v>Субсидии на осуществление капитальных вложений в объекты капитального строительства бюджетным учреждениям</v>
      </c>
      <c r="B820" s="233"/>
      <c r="C820" s="234"/>
      <c r="D820" s="235"/>
      <c r="E820" s="236">
        <v>464</v>
      </c>
      <c r="F820" s="221">
        <v>342638</v>
      </c>
      <c r="G820" s="221">
        <v>242638</v>
      </c>
    </row>
    <row r="821" spans="1:7">
      <c r="A821" s="231" t="str">
        <f>IF(B821&gt;0,VLOOKUP(B821,КВСР!A556:B1721,2),IF(C821&gt;0,VLOOKUP(C821,КФСР!A556:B2068,2),IF(D821&gt;0,VLOOKUP(D821,КЦСР!A556:B4560,2),IF(E821&gt;0,VLOOKUP(E821,КВР!A556:B2487,2)))))</f>
        <v>Массовый спорт</v>
      </c>
      <c r="B821" s="233"/>
      <c r="C821" s="234">
        <v>1102</v>
      </c>
      <c r="D821" s="235"/>
      <c r="E821" s="236"/>
      <c r="F821" s="221">
        <v>4843567</v>
      </c>
      <c r="G821" s="221">
        <f>G823+G827</f>
        <v>4843563</v>
      </c>
    </row>
    <row r="822" spans="1:7" ht="47.25">
      <c r="A822" s="231" t="str">
        <f>IF(B822&gt;0,VLOOKUP(B822,КВСР!A557:B1722,2),IF(C822&gt;0,VLOOKUP(C822,КФСР!A557:B2069,2),IF(D822&gt;0,VLOOKUP(D822,КЦСР!A557:B4561,2),IF(E822&gt;0,VLOOKUP(E822,КВР!A557:B2488,2)))))</f>
        <v>Бюджетные инвестиции в объекты капитального строительства, не включенные в целевые программы</v>
      </c>
      <c r="B822" s="233"/>
      <c r="C822" s="243"/>
      <c r="D822" s="235">
        <v>1020000</v>
      </c>
      <c r="E822" s="236"/>
      <c r="F822" s="221">
        <v>775200</v>
      </c>
      <c r="G822" s="221">
        <f t="shared" ref="G822:G823" si="119">G823</f>
        <v>775196</v>
      </c>
    </row>
    <row r="823" spans="1:7" ht="110.25">
      <c r="A823" s="231" t="str">
        <f>IF(B823&gt;0,VLOOKUP(B823,КВСР!A558:B1723,2),IF(C823&gt;0,VLOOKUP(C823,КФСР!A558:B2070,2),IF(D823&gt;0,VLOOKUP(D823,КЦСР!A558:B4562,2),IF(E823&gt;0,VLOOKUP(E823,КВР!A558:B2489,2)))))</f>
        <v>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v>
      </c>
      <c r="B823" s="233"/>
      <c r="C823" s="234"/>
      <c r="D823" s="235">
        <v>1020100</v>
      </c>
      <c r="E823" s="236"/>
      <c r="F823" s="221">
        <v>775200</v>
      </c>
      <c r="G823" s="221">
        <f t="shared" si="119"/>
        <v>775196</v>
      </c>
    </row>
    <row r="824" spans="1:7" ht="63">
      <c r="A824" s="231" t="str">
        <f>IF(B824&gt;0,VLOOKUP(B824,КВСР!A559:B1724,2),IF(C824&gt;0,VLOOKUP(C824,КФСР!A559:B2071,2),IF(D824&gt;0,VLOOKUP(D824,КЦСР!A559:B4563,2),IF(E824&gt;0,VLOOKUP(E824,КВР!A559:B2490,2)))))</f>
        <v>Субсидии на осуществление капитальных вложений в объекты капитального строительства бюджетным учреждениям</v>
      </c>
      <c r="B824" s="233"/>
      <c r="C824" s="234"/>
      <c r="D824" s="235"/>
      <c r="E824" s="236">
        <v>464</v>
      </c>
      <c r="F824" s="221">
        <v>775200</v>
      </c>
      <c r="G824" s="221">
        <v>775196</v>
      </c>
    </row>
    <row r="825" spans="1:7">
      <c r="A825" s="231" t="str">
        <f>IF(B825&gt;0,VLOOKUP(B825,КВСР!A560:B1725,2),IF(C825&gt;0,VLOOKUP(C825,КФСР!A560:B2072,2),IF(D825&gt;0,VLOOKUP(D825,КЦСР!A560:B4564,2),IF(E825&gt;0,VLOOKUP(E825,КВР!A560:B2491,2)))))</f>
        <v>Региональные целевые программы</v>
      </c>
      <c r="B825" s="233"/>
      <c r="C825" s="234"/>
      <c r="D825" s="235">
        <v>5220000</v>
      </c>
      <c r="E825" s="442"/>
      <c r="F825" s="221">
        <v>4068367</v>
      </c>
      <c r="G825" s="221">
        <f t="shared" ref="G825:G827" si="120">G826</f>
        <v>4068367</v>
      </c>
    </row>
    <row r="826" spans="1:7" ht="63">
      <c r="A826" s="231" t="str">
        <f>IF(B826&gt;0,VLOOKUP(B826,КВСР!A561:B1726,2),IF(C826&gt;0,VLOOKUP(C826,КФСР!A561:B2073,2),IF(D826&gt;0,VLOOKUP(D826,КЦСР!A561:B4565,2),IF(E826&gt;0,VLOOKUP(E826,КВР!A561:B2492,2)))))</f>
        <v xml:space="preserve">Областная целевая программа "Развитие материально-технической базы физической культуры и спорта Ярославской области" </v>
      </c>
      <c r="B826" s="233"/>
      <c r="C826" s="234"/>
      <c r="D826" s="235">
        <v>5224600</v>
      </c>
      <c r="E826" s="236"/>
      <c r="F826" s="221">
        <v>4068367</v>
      </c>
      <c r="G826" s="221">
        <f t="shared" si="120"/>
        <v>4068367</v>
      </c>
    </row>
    <row r="827" spans="1:7" ht="94.5">
      <c r="A827" s="231" t="str">
        <f>IF(B827&gt;0,VLOOKUP(B827,КВСР!A563:B1728,2),IF(C827&gt;0,VLOOKUP(C827,КФСР!A563:B2075,2),IF(D827&gt;0,VLOOKUP(D827,КЦСР!A563:B4567,2),IF(E827&gt;0,VLOOKUP(E827,КВР!A563:B2494,2)))))</f>
        <v>Областная целевая программа "Развитие материально-технической базы физической культуры и спорта Ярославской области" в части строительства (реконструкции) спортивных объектов</v>
      </c>
      <c r="B827" s="233"/>
      <c r="C827" s="234"/>
      <c r="D827" s="235">
        <v>5224602</v>
      </c>
      <c r="E827" s="442"/>
      <c r="F827" s="221">
        <v>4068367</v>
      </c>
      <c r="G827" s="221">
        <f t="shared" si="120"/>
        <v>4068367</v>
      </c>
    </row>
    <row r="828" spans="1:7" ht="60.75" customHeight="1">
      <c r="A828" s="231" t="str">
        <f>IF(B828&gt;0,VLOOKUP(B828,КВСР!A564:B1729,2),IF(C828&gt;0,VLOOKUP(C828,КФСР!A564:B2076,2),IF(D828&gt;0,VLOOKUP(D828,КЦСР!A564:B4568,2),IF(E828&gt;0,VLOOKUP(E828,КВР!A564:B2495,2)))))</f>
        <v>Субсидии на осуществление капитальных вложений в объекты капитального строительства бюджетным учреждениям</v>
      </c>
      <c r="B828" s="233"/>
      <c r="C828" s="234"/>
      <c r="D828" s="235"/>
      <c r="E828" s="236">
        <v>464</v>
      </c>
      <c r="F828" s="221">
        <v>4068367</v>
      </c>
      <c r="G828" s="221">
        <v>4068367</v>
      </c>
    </row>
    <row r="829" spans="1:7" s="141" customFormat="1" hidden="1">
      <c r="A829" s="226" t="str">
        <f>IF(B829&gt;0,VLOOKUP(B829,КВСР!A488:B1653,2),IF(C830&gt;0,VLOOKUP(C830,КФСР!A488:B2000,2),IF(D829&gt;0,VLOOKUP(D829,КЦСР!A488:B4492,2),IF(#REF!&gt;0,VLOOKUP(#REF!,КВР!A488:B2419,2)))))</f>
        <v>Муниципальный совет ТМР</v>
      </c>
      <c r="B829" s="247">
        <v>974</v>
      </c>
      <c r="C829" s="234"/>
      <c r="D829" s="248"/>
      <c r="E829" s="236"/>
      <c r="F829" s="222">
        <v>0</v>
      </c>
      <c r="G829" s="222"/>
    </row>
    <row r="830" spans="1:7" ht="78.75" hidden="1">
      <c r="A830" s="231" t="str">
        <f>IF(B830&gt;0,VLOOKUP(B830,КВСР!A489:B1654,2),IF(C831&gt;0,VLOOKUP(C831,КФСР!A489:B2001,2),IF(D830&gt;0,VLOOKUP(D830,КЦСР!A489:B4493,2),IF(E829&gt;0,VLOOKUP(E829,КВР!A489:B2420,2)))))</f>
        <v>Функционирование законодательных (представительных) органов государственной власти и представительных органов муниципальных образований</v>
      </c>
      <c r="B830" s="233"/>
      <c r="C830" s="249"/>
      <c r="D830" s="235"/>
      <c r="E830" s="236"/>
      <c r="F830" s="221">
        <v>0</v>
      </c>
      <c r="G830" s="221"/>
    </row>
    <row r="831" spans="1:7" ht="31.5" hidden="1">
      <c r="A831" s="231" t="str">
        <f>IF(B831&gt;0,VLOOKUP(B831,КВСР!A490:B1655,2),IF(C832&gt;0,VLOOKUP(C832,КФСР!A490:B2002,2),IF(D831&gt;0,VLOOKUP(D831,КЦСР!A490:B4494,2),IF(E830&gt;0,VLOOKUP(E830,КВР!A490:B2421,2)))))</f>
        <v>Депутаты представительного органа муниципального образования</v>
      </c>
      <c r="B831" s="233"/>
      <c r="C831" s="234">
        <v>103</v>
      </c>
      <c r="D831" s="235">
        <v>21200</v>
      </c>
      <c r="E831" s="442"/>
      <c r="F831" s="221">
        <v>0</v>
      </c>
      <c r="G831" s="221"/>
    </row>
    <row r="832" spans="1:7" ht="47.25" hidden="1">
      <c r="A832" s="231" t="str">
        <f>IF(B832&gt;0,VLOOKUP(B832,КВСР!A491:B1656,2),IF(C833&gt;0,VLOOKUP(C833,КФСР!A491:B2003,2),IF(D832&gt;0,VLOOKUP(D832,КЦСР!A491:B4495,2),IF(E832&gt;0,VLOOKUP(E832,КВР!A491:B2422,2)))))</f>
        <v>Закупка товаров, работ, услуг в сфере информационно-коммуникационных технологий</v>
      </c>
      <c r="B832" s="233"/>
      <c r="C832" s="234"/>
      <c r="D832" s="235"/>
      <c r="E832" s="236">
        <v>242</v>
      </c>
      <c r="F832" s="221">
        <v>0</v>
      </c>
      <c r="G832" s="221"/>
    </row>
    <row r="833" spans="1:7" ht="31.5" hidden="1">
      <c r="A833" s="231" t="str">
        <f>IF(B833&gt;0,VLOOKUP(B833,КВСР!A491:B1656,2),IF(C834&gt;0,VLOOKUP(C834,КФСР!A491:B2003,2),IF(D833&gt;0,VLOOKUP(D833,КЦСР!A491:B4495,2),IF(E833&gt;0,VLOOKUP(E833,КВР!A491:B2422,2)))))</f>
        <v>Прочая закупка товаров, работ и услуг для государственных нужд</v>
      </c>
      <c r="B833" s="233"/>
      <c r="C833" s="234"/>
      <c r="D833" s="235"/>
      <c r="E833" s="236">
        <v>244</v>
      </c>
      <c r="F833" s="221">
        <v>0</v>
      </c>
      <c r="G833" s="221"/>
    </row>
    <row r="834" spans="1:7">
      <c r="A834" s="226" t="str">
        <f>IF(B834&gt;0,VLOOKUP(B834,КВСР!A481:B1646,2),IF(#REF!&gt;0,VLOOKUP(#REF!,КФСР!A481:B1993,2),IF(D834&gt;0,VLOOKUP(D834,КЦСР!A481:B4485,2),IF(#REF!&gt;0,VLOOKUP(#REF!,КВР!A481:B2412,2)))))</f>
        <v>МУ Контрольно-счетная палата ТМР</v>
      </c>
      <c r="B834" s="227">
        <v>982</v>
      </c>
      <c r="C834" s="234"/>
      <c r="D834" s="250"/>
      <c r="E834" s="230"/>
      <c r="F834" s="222">
        <v>1553240</v>
      </c>
      <c r="G834" s="222">
        <f>G835</f>
        <v>1546583</v>
      </c>
    </row>
    <row r="835" spans="1:7" ht="63" customHeight="1">
      <c r="A835" s="231" t="str">
        <f>IF(B835&gt;0,VLOOKUP(B835,КВСР!A482:B1647,2),IF(C835&gt;0,VLOOKUP(C835,КФСР!A482:B1994,2),IF(D835&gt;0,VLOOKUP(D835,КЦСР!A482:B4486,2),IF(E835&gt;0,VLOOKUP(E835,КВР!A482:B2413,2)))))</f>
        <v>Обеспечение деятельности финансовых, налоговых и таможенных органов и органов финансового (финансово-бюджетного) надзора</v>
      </c>
      <c r="B835" s="232"/>
      <c r="C835" s="234">
        <v>106</v>
      </c>
      <c r="D835" s="229"/>
      <c r="E835" s="230"/>
      <c r="F835" s="221">
        <v>1553240</v>
      </c>
      <c r="G835" s="221">
        <f>G837+G843</f>
        <v>1546583</v>
      </c>
    </row>
    <row r="836" spans="1:7" ht="78.75">
      <c r="A836" s="231" t="str">
        <f>IF(B836&gt;0,VLOOKUP(B836,КВСР!A483:B1648,2),IF(C837&gt;0,VLOOKUP(C837,КФСР!A483:B1995,2),IF(D836&gt;0,VLOOKUP(D836,КЦСР!A483:B4487,2),IF(E835&gt;0,VLOOKUP(E835,КВР!A483:B2414,2)))))</f>
        <v>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v>
      </c>
      <c r="B836" s="232"/>
      <c r="C836" s="243"/>
      <c r="D836" s="229">
        <v>20000</v>
      </c>
      <c r="E836" s="230"/>
      <c r="F836" s="221">
        <v>1553240</v>
      </c>
      <c r="G836" s="221">
        <f t="shared" ref="G836" si="121">G837</f>
        <v>1001979</v>
      </c>
    </row>
    <row r="837" spans="1:7" ht="31.5">
      <c r="A837" s="231" t="str">
        <f>IF(B831&gt;0,VLOOKUP(B831,КВСР!A484:B1649,2),IF(C832&gt;0,VLOOKUP(C832,КФСР!A484:B1996,2),IF(D831&gt;0,VLOOKUP(D831,КЦСР!A484:B4488,2),IF(E830&gt;0,VLOOKUP(E830,КВР!A484:B2415,2)))))</f>
        <v>Депутаты представительного органа муниципального образования</v>
      </c>
      <c r="B837" s="232"/>
      <c r="C837" s="234"/>
      <c r="D837" s="229">
        <v>20400</v>
      </c>
      <c r="E837" s="442"/>
      <c r="F837" s="221">
        <v>1007384</v>
      </c>
      <c r="G837" s="221">
        <f>SUM(G838:G842)</f>
        <v>1001979</v>
      </c>
    </row>
    <row r="838" spans="1:7" ht="17.25" customHeight="1">
      <c r="A838" s="231" t="str">
        <f>IF(B838&gt;0,VLOOKUP(B838,КВСР!A485:B1650,2),IF(C839&gt;0,VLOOKUP(C839,КФСР!A485:B1997,2),IF(D838&gt;0,VLOOKUP(D838,КЦСР!A485:B4489,2),IF(E838&gt;0,VLOOKUP(E838,КВР!A485:B2416,2)))))</f>
        <v>Фонд оплаты труда и страховые взносы</v>
      </c>
      <c r="B838" s="232"/>
      <c r="C838" s="228"/>
      <c r="D838" s="229"/>
      <c r="E838" s="230">
        <v>121</v>
      </c>
      <c r="F838" s="221">
        <v>788270</v>
      </c>
      <c r="G838" s="221">
        <v>784668</v>
      </c>
    </row>
    <row r="839" spans="1:7" ht="31.5">
      <c r="A839" s="231" t="str">
        <f>IF(B839&gt;0,VLOOKUP(B839,КВСР!A486:B1651,2),IF(C840&gt;0,VLOOKUP(C840,КФСР!A486:B1998,2),IF(D839&gt;0,VLOOKUP(D839,КЦСР!A486:B4490,2),IF(E839&gt;0,VLOOKUP(E839,КВР!A486:B2417,2)))))</f>
        <v>Иные выплаты персоналу, за исключением фонда оплаты труда</v>
      </c>
      <c r="B839" s="232"/>
      <c r="C839" s="228"/>
      <c r="D839" s="229"/>
      <c r="E839" s="230">
        <v>122</v>
      </c>
      <c r="F839" s="221">
        <v>0</v>
      </c>
      <c r="G839" s="221"/>
    </row>
    <row r="840" spans="1:7" ht="47.25">
      <c r="A840" s="231" t="str">
        <f>IF(B840&gt;0,VLOOKUP(B840,КВСР!A487:B1652,2),IF(C841&gt;0,VLOOKUP(C841,КФСР!A487:B1999,2),IF(D840&gt;0,VLOOKUP(D840,КЦСР!A487:B4491,2),IF(E840&gt;0,VLOOKUP(E840,КВР!A487:B2418,2)))))</f>
        <v>Закупка товаров, работ, услуг в сфере информационно-коммуникационных технологий</v>
      </c>
      <c r="B840" s="232"/>
      <c r="C840" s="228"/>
      <c r="D840" s="229"/>
      <c r="E840" s="230">
        <v>242</v>
      </c>
      <c r="F840" s="221">
        <v>144460</v>
      </c>
      <c r="G840" s="221">
        <v>144458</v>
      </c>
    </row>
    <row r="841" spans="1:7" ht="31.5">
      <c r="A841" s="231" t="str">
        <f>IF(B841&gt;0,VLOOKUP(B841,КВСР!A488:B1653,2),IF(C842&gt;0,VLOOKUP(C842,КФСР!A488:B2000,2),IF(D841&gt;0,VLOOKUP(D841,КЦСР!A488:B4492,2),IF(E841&gt;0,VLOOKUP(E841,КВР!A488:B2419,2)))))</f>
        <v>Прочая закупка товаров, работ и услуг для государственных нужд</v>
      </c>
      <c r="B841" s="232"/>
      <c r="C841" s="228"/>
      <c r="D841" s="229"/>
      <c r="E841" s="230">
        <v>244</v>
      </c>
      <c r="F841" s="221">
        <v>74084</v>
      </c>
      <c r="G841" s="221">
        <v>72291</v>
      </c>
    </row>
    <row r="842" spans="1:7" ht="31.5">
      <c r="A842" s="231" t="str">
        <f>IF(B842&gt;0,VLOOKUP(B842,КВСР!A489:B1654,2),IF(C842&gt;0,VLOOKUP(C842,КФСР!A489:B2001,2),IF(D842&gt;0,VLOOKUP(D842,КЦСР!A489:B4493,2),IF(E842&gt;0,VLOOKUP(E842,КВР!A489:B2420,2)))))</f>
        <v>Уплата прочих налогов, сборов и иных обязательных платежей</v>
      </c>
      <c r="B842" s="232"/>
      <c r="C842" s="228"/>
      <c r="D842" s="229"/>
      <c r="E842" s="230">
        <v>852</v>
      </c>
      <c r="F842" s="221">
        <v>570</v>
      </c>
      <c r="G842" s="221">
        <v>562</v>
      </c>
    </row>
    <row r="843" spans="1:7" ht="47.25">
      <c r="A843" s="231" t="str">
        <f>IF(B843&gt;0,VLOOKUP(B843,КВСР!A490:B1655,2),IF(C844&gt;0,VLOOKUP(C844,КФСР!A490:B2002,2),IF(D843&gt;0,VLOOKUP(D843,КЦСР!A490:B4494,2),IF(#REF!&gt;0,VLOOKUP(#REF!,КВР!A490:B2421,2)))))</f>
        <v>Руководитель контрольно-счетной палаты муниципального образования и его заместители</v>
      </c>
      <c r="B843" s="232"/>
      <c r="C843" s="228"/>
      <c r="D843" s="229">
        <v>22500</v>
      </c>
      <c r="E843" s="442"/>
      <c r="F843" s="221">
        <v>545856</v>
      </c>
      <c r="G843" s="221">
        <f>SUM(G844:G845)</f>
        <v>544604</v>
      </c>
    </row>
    <row r="844" spans="1:7" ht="18.75" customHeight="1">
      <c r="A844" s="231" t="str">
        <f>IF(B844&gt;0,VLOOKUP(B844,КВСР!A491:B1656,2),IF(C845&gt;0,VLOOKUP(C845,КФСР!A491:B2003,2),IF(D844&gt;0,VLOOKUP(D844,КЦСР!A491:B4495,2),IF(E844&gt;0,VLOOKUP(E844,КВР!A491:B2422,2)))))</f>
        <v>Фонд оплаты труда и страховые взносы</v>
      </c>
      <c r="B844" s="233"/>
      <c r="C844" s="228"/>
      <c r="D844" s="235"/>
      <c r="E844" s="236">
        <v>121</v>
      </c>
      <c r="F844" s="221">
        <v>545856</v>
      </c>
      <c r="G844" s="221">
        <v>544604</v>
      </c>
    </row>
    <row r="845" spans="1:7" ht="31.5" hidden="1">
      <c r="A845" s="231" t="str">
        <f>IF(B845&gt;0,VLOOKUP(B845,КВСР!A492:B1657,2),IF(C846&gt;0,VLOOKUP(C846,КФСР!A492:B2004,2),IF(D845&gt;0,VLOOKUP(D845,КЦСР!A492:B4496,2),IF(E845&gt;0,VLOOKUP(E845,КВР!A492:B2423,2)))))</f>
        <v>Иные выплаты персоналу, за исключением фонда оплаты труда</v>
      </c>
      <c r="B845" s="233"/>
      <c r="C845" s="234"/>
      <c r="D845" s="235"/>
      <c r="E845" s="236">
        <v>122</v>
      </c>
      <c r="F845" s="221">
        <v>0</v>
      </c>
      <c r="G845" s="221"/>
    </row>
    <row r="846" spans="1:7">
      <c r="A846" s="226" t="s">
        <v>1099</v>
      </c>
      <c r="B846" s="246"/>
      <c r="C846" s="234"/>
      <c r="D846" s="246"/>
      <c r="E846" s="442"/>
      <c r="F846" s="222">
        <v>1782034002.78</v>
      </c>
      <c r="G846" s="222">
        <f>G9+G141+G185+G346+G452+G505+G636+G669+G834</f>
        <v>1600553551</v>
      </c>
    </row>
  </sheetData>
  <sheetProtection formatCells="0" insertColumns="0" insertRows="0" insertHyperlinks="0" deleteColumns="0" deleteRows="0" sort="0" autoFilter="0" pivotTables="0"/>
  <protectedRanges>
    <protectedRange password="EE71" sqref="G891 C847:C888 B847:B887 D847:D887 E846:E886 F847:G887" name="Диапазон1" securityDescriptor="O:WDG:WDD:(A;;CC;;;S-1-5-21-796845957-1547161642-725345543-1004)"/>
    <protectedRange sqref="G357 G331 G302 G252 G471:G472 G723 G813 G519 G318:G319 G829:G832 G189 G185 G406 G467 G778 G452 G810 G546 G544 G824 G449 G610 G618 G720 G717 G629 G24:G26 G28:G30 G32:G34 G39:G40 G42:G44 G46:G48 G50:G51 G53:G54 G56:G59 G65:G68 G70:G73 G76 G81:G83 G85:G87 G89:G91 G93:G94 G96:G99 G193 G409 G482" name="Диапазон1_14"/>
    <protectedRange sqref="G636" name="Диапазон1_14_1"/>
  </protectedRanges>
  <autoFilter ref="A8:G846"/>
  <dataConsolidate/>
  <customSheetViews>
    <customSheetView guid="{E5662E33-D4B0-43EA-9B06-C8DA9DFDBEF6}" scale="90" showPageBreaks="1" printArea="1" showAutoFilter="1" view="pageBreakPreview" showRuler="0" topLeftCell="A641">
      <selection activeCell="G644" sqref="G644"/>
      <rowBreaks count="33" manualBreakCount="33">
        <brk id="27" max="6" man="1"/>
        <brk id="46" max="6" man="1"/>
        <brk id="73" max="6" man="1"/>
        <brk id="96" max="6" man="1"/>
        <brk id="121" max="6" man="1"/>
        <brk id="147" max="6" man="1"/>
        <brk id="170" max="6" man="1"/>
        <brk id="197" max="6" man="1"/>
        <brk id="222" max="6" man="1"/>
        <brk id="246" max="6" man="1"/>
        <brk id="271" max="6" man="1"/>
        <brk id="296" max="6" man="1"/>
        <brk id="325" max="6" man="1"/>
        <brk id="351" max="6" man="1"/>
        <brk id="376" max="6" man="1"/>
        <brk id="402" max="6" man="1"/>
        <brk id="428" max="6" man="1"/>
        <brk id="456" max="6" man="1"/>
        <brk id="482" max="6" man="1"/>
        <brk id="504" max="6" man="1"/>
        <brk id="529" max="6" man="1"/>
        <brk id="551" max="6" man="1"/>
        <brk id="576" max="6" man="1"/>
        <brk id="600" max="6" man="1"/>
        <brk id="624" max="6" man="1"/>
        <brk id="649" max="6" man="1"/>
        <brk id="673" max="6" man="1"/>
        <brk id="695" max="6" man="1"/>
        <brk id="696" max="6" man="1"/>
        <brk id="721" max="6" man="1"/>
        <brk id="722" max="6" man="1"/>
        <brk id="745" max="6" man="1"/>
        <brk id="746" max="6" man="1"/>
      </rowBreaks>
      <pageMargins left="0.78740157480314965" right="0.19685039370078741" top="0.39370078740157483" bottom="0.59055118110236227" header="0.31496062992125984" footer="0.31496062992125984"/>
      <pageSetup paperSize="9" scale="90" orientation="portrait" r:id="rId1"/>
      <headerFooter alignWithMargins="0">
        <oddFooter>&amp;C&amp;P</oddFooter>
      </headerFooter>
      <autoFilter ref="B1:J1"/>
    </customSheetView>
    <customSheetView guid="{B3311466-F005-49F1-A579-3E6CECE305A8}" scale="90" showPageBreaks="1" printArea="1" showAutoFilter="1" view="pageBreakPreview" showRuler="0" topLeftCell="A625">
      <selection activeCell="E644" sqref="E644"/>
      <rowBreaks count="31" manualBreakCount="31">
        <brk id="27" max="6" man="1"/>
        <brk id="46" max="6" man="1"/>
        <brk id="73" max="6" man="1"/>
        <brk id="96" max="6" man="1"/>
        <brk id="121" max="6" man="1"/>
        <brk id="147" max="6" man="1"/>
        <brk id="170" max="6" man="1"/>
        <brk id="197" max="6" man="1"/>
        <brk id="222" max="6" man="1"/>
        <brk id="246" max="6" man="1"/>
        <brk id="271" max="6" man="1"/>
        <brk id="296" max="6" man="1"/>
        <brk id="325" max="6" man="1"/>
        <brk id="351" max="6" man="1"/>
        <brk id="376" max="6" man="1"/>
        <brk id="402" max="6" man="1"/>
        <brk id="428" max="6" man="1"/>
        <brk id="456" max="6" man="1"/>
        <brk id="482" max="6" man="1"/>
        <brk id="504" max="6" man="1"/>
        <brk id="529" max="6" man="1"/>
        <brk id="551" max="6" man="1"/>
        <brk id="576" max="6" man="1"/>
        <brk id="600" max="6" man="1"/>
        <brk id="624" max="6" man="1"/>
        <brk id="650" max="6" man="1"/>
        <brk id="652" max="6" man="1"/>
        <brk id="676" max="6" man="1"/>
        <brk id="699" max="6" man="1"/>
        <brk id="725" max="6" man="1"/>
        <brk id="749" max="6" man="1"/>
      </rowBreaks>
      <pageMargins left="0.78740157480314965" right="0.19685039370078741" top="0.39370078740157483" bottom="0.59055118110236227" header="0.31496062992125984" footer="0.31496062992125984"/>
      <pageSetup paperSize="9" scale="90" orientation="portrait" r:id="rId2"/>
      <headerFooter alignWithMargins="0">
        <oddFooter>&amp;C&amp;P</oddFooter>
      </headerFooter>
      <autoFilter ref="B1:J1"/>
    </customSheetView>
    <customSheetView guid="{F3607253-7816-4CF7-9CFD-2ADFFAD916F8}" scale="90" showPageBreaks="1" printArea="1" showAutoFilter="1" view="pageBreakPreview" showRuler="0">
      <selection activeCell="G48" sqref="G48"/>
      <rowBreaks count="30" manualBreakCount="30">
        <brk id="27" max="6" man="1"/>
        <brk id="46" max="6" man="1"/>
        <brk id="73" max="6" man="1"/>
        <brk id="96" max="6" man="1"/>
        <brk id="121" max="6" man="1"/>
        <brk id="147" max="6" man="1"/>
        <brk id="170" max="6" man="1"/>
        <brk id="197" max="6" man="1"/>
        <brk id="222" max="6" man="1"/>
        <brk id="246" max="6" man="1"/>
        <brk id="271" max="6" man="1"/>
        <brk id="296" max="6" man="1"/>
        <brk id="325" max="6" man="1"/>
        <brk id="351" max="6" man="1"/>
        <brk id="376" max="6" man="1"/>
        <brk id="402" max="6" man="1"/>
        <brk id="428" max="6" man="1"/>
        <brk id="456" max="6" man="1"/>
        <brk id="482" max="6" man="1"/>
        <brk id="504" max="6" man="1"/>
        <brk id="529" max="6" man="1"/>
        <brk id="551" max="6" man="1"/>
        <brk id="576" max="6" man="1"/>
        <brk id="600" max="6" man="1"/>
        <brk id="624" max="6" man="1"/>
        <brk id="649" max="6" man="1"/>
        <brk id="673" max="6" man="1"/>
        <brk id="696" max="6" man="1"/>
        <brk id="722" max="6" man="1"/>
        <brk id="746" max="6" man="1"/>
      </rowBreaks>
      <pageMargins left="0.78740157480314965" right="0.19685039370078741" top="0.39370078740157483" bottom="0.59055118110236227" header="0.31496062992125984" footer="0.31496062992125984"/>
      <pageSetup paperSize="9" scale="90" orientation="portrait" r:id="rId3"/>
      <headerFooter alignWithMargins="0">
        <oddFooter>&amp;C&amp;P</oddFooter>
      </headerFooter>
      <autoFilter ref="B1:J1"/>
    </customSheetView>
    <customSheetView guid="{A5E41FC9-89B1-40D2-B587-57BC4C5E4715}" scale="90" showPageBreaks="1" printArea="1" showAutoFilter="1" view="pageBreakPreview" showRuler="0" topLeftCell="B256">
      <selection activeCell="G263" sqref="G263"/>
      <rowBreaks count="30" manualBreakCount="30">
        <brk id="27" max="6" man="1"/>
        <brk id="46" max="6" man="1"/>
        <brk id="73" max="6" man="1"/>
        <brk id="96" max="6" man="1"/>
        <brk id="121" max="6" man="1"/>
        <brk id="147" max="6" man="1"/>
        <brk id="170" max="6" man="1"/>
        <brk id="197" max="6" man="1"/>
        <brk id="222" max="6" man="1"/>
        <brk id="246" max="6" man="1"/>
        <brk id="271" max="6" man="1"/>
        <brk id="296" max="6" man="1"/>
        <brk id="325" max="6" man="1"/>
        <brk id="351" max="6" man="1"/>
        <brk id="376" max="6" man="1"/>
        <brk id="402" max="6" man="1"/>
        <brk id="428" max="6" man="1"/>
        <brk id="456" max="6" man="1"/>
        <brk id="482" max="6" man="1"/>
        <brk id="504" max="6" man="1"/>
        <brk id="529" max="6" man="1"/>
        <brk id="551" max="6" man="1"/>
        <brk id="576" max="6" man="1"/>
        <brk id="600" max="6" man="1"/>
        <brk id="624" max="6" man="1"/>
        <brk id="649" max="6" man="1"/>
        <brk id="673" max="6" man="1"/>
        <brk id="696" max="6" man="1"/>
        <brk id="722" max="6" man="1"/>
        <brk id="746" max="6" man="1"/>
      </rowBreaks>
      <pageMargins left="0.78740157480314965" right="0.19685039370078741" top="0.39370078740157483" bottom="0.59055118110236227" header="0.31496062992125984" footer="0.31496062992125984"/>
      <pageSetup paperSize="9" scale="90" orientation="portrait" r:id="rId4"/>
      <headerFooter alignWithMargins="0">
        <oddFooter>&amp;C&amp;P</oddFooter>
      </headerFooter>
      <autoFilter ref="B1:J1"/>
    </customSheetView>
    <customSheetView guid="{66DBF0AC-E9A0-482F-9E41-1928B6CA83DC}" scale="90" showPageBreaks="1" showAutoFilter="1" view="pageBreakPreview" showRuler="0" topLeftCell="B748">
      <selection activeCell="F760" sqref="F760"/>
      <rowBreaks count="30" manualBreakCount="30">
        <brk id="27" max="6" man="1"/>
        <brk id="46" max="6" man="1"/>
        <brk id="73" max="6" man="1"/>
        <brk id="96" max="6" man="1"/>
        <brk id="121" max="6" man="1"/>
        <brk id="147" max="6" man="1"/>
        <brk id="170" max="6" man="1"/>
        <brk id="197" max="6" man="1"/>
        <brk id="222" max="6" man="1"/>
        <brk id="246" max="6" man="1"/>
        <brk id="271" max="6" man="1"/>
        <brk id="296" max="6" man="1"/>
        <brk id="325" max="6" man="1"/>
        <brk id="351" max="6" man="1"/>
        <brk id="376" max="6" man="1"/>
        <brk id="402" max="6" man="1"/>
        <brk id="428" max="6" man="1"/>
        <brk id="456" max="6" man="1"/>
        <brk id="482" max="6" man="1"/>
        <brk id="504" max="6" man="1"/>
        <brk id="529" max="6" man="1"/>
        <brk id="551" max="6" man="1"/>
        <brk id="576" max="6" man="1"/>
        <brk id="600" max="6" man="1"/>
        <brk id="624" max="6" man="1"/>
        <brk id="649" max="6" man="1"/>
        <brk id="673" max="6" man="1"/>
        <brk id="696" max="6" man="1"/>
        <brk id="722" max="6" man="1"/>
        <brk id="746" max="6" man="1"/>
      </rowBreaks>
      <pageMargins left="0.78740157480314965" right="0.19685039370078741" top="0.39370078740157483" bottom="0.59055118110236227" header="0.31496062992125984" footer="0.31496062992125984"/>
      <pageSetup paperSize="9" scale="90" orientation="portrait" r:id="rId5"/>
      <headerFooter alignWithMargins="0">
        <oddFooter>&amp;C&amp;P</oddFooter>
      </headerFooter>
      <autoFilter ref="B1:J1"/>
    </customSheetView>
    <customSheetView guid="{91923F83-3A6B-4204-9891-178562AB34F1}" scale="90" showPageBreaks="1" printArea="1" showAutoFilter="1" view="pageBreakPreview" showRuler="0" topLeftCell="A677">
      <selection activeCell="G685" sqref="G685"/>
      <rowBreaks count="30" manualBreakCount="30">
        <brk id="27" max="6" man="1"/>
        <brk id="46" max="6" man="1"/>
        <brk id="73" max="6" man="1"/>
        <brk id="96" max="6" man="1"/>
        <brk id="121" max="6" man="1"/>
        <brk id="147" max="6" man="1"/>
        <brk id="170" max="6" man="1"/>
        <brk id="197" max="6" man="1"/>
        <brk id="222" max="6" man="1"/>
        <brk id="246" max="6" man="1"/>
        <brk id="271" max="6" man="1"/>
        <brk id="296" max="6" man="1"/>
        <brk id="325" max="6" man="1"/>
        <brk id="351" max="6" man="1"/>
        <brk id="376" max="6" man="1"/>
        <brk id="402" max="6" man="1"/>
        <brk id="428" max="6" man="1"/>
        <brk id="456" max="6" man="1"/>
        <brk id="482" max="6" man="1"/>
        <brk id="504" max="6" man="1"/>
        <brk id="529" max="6" man="1"/>
        <brk id="551" max="6" man="1"/>
        <brk id="576" max="6" man="1"/>
        <brk id="600" max="6" man="1"/>
        <brk id="624" max="6" man="1"/>
        <brk id="649" max="6" man="1"/>
        <brk id="673" max="6" man="1"/>
        <brk id="696" max="6" man="1"/>
        <brk id="722" max="6" man="1"/>
        <brk id="746" max="6" man="1"/>
      </rowBreaks>
      <pageMargins left="0.78740157480314965" right="0.19685039370078741" top="0.39370078740157483" bottom="0.59055118110236227" header="0.31496062992125984" footer="0.31496062992125984"/>
      <pageSetup paperSize="9" scale="90" orientation="portrait" r:id="rId6"/>
      <headerFooter alignWithMargins="0">
        <oddFooter>&amp;C&amp;P</oddFooter>
      </headerFooter>
      <autoFilter ref="B1:J1"/>
    </customSheetView>
  </customSheetViews>
  <mergeCells count="5">
    <mergeCell ref="A4:G4"/>
    <mergeCell ref="A6:G6"/>
    <mergeCell ref="A1:G1"/>
    <mergeCell ref="A2:G2"/>
    <mergeCell ref="A3:G3"/>
  </mergeCells>
  <phoneticPr fontId="0" type="noConversion"/>
  <pageMargins left="0.78740157480314965" right="0.78740157480314965" top="0.59055118110236227" bottom="0.6692913385826772" header="0.19685039370078741" footer="0.19685039370078741"/>
  <pageSetup paperSize="9" scale="91" fitToHeight="100" orientation="portrait" r:id="rId7"/>
  <headerFooter alignWithMargins="0">
    <oddFooter>&amp;C&amp;P</oddFooter>
  </headerFooter>
  <rowBreaks count="1" manualBreakCount="1">
    <brk id="21" max="7" man="1"/>
  </rowBreaks>
</worksheet>
</file>

<file path=xl/worksheets/sheet6.xml><?xml version="1.0" encoding="utf-8"?>
<worksheet xmlns="http://schemas.openxmlformats.org/spreadsheetml/2006/main" xmlns:r="http://schemas.openxmlformats.org/officeDocument/2006/relationships">
  <sheetPr codeName="Лист25"/>
  <dimension ref="A1:B1167"/>
  <sheetViews>
    <sheetView view="pageBreakPreview" topLeftCell="A1126" workbookViewId="0">
      <selection activeCell="B1161" sqref="B1161"/>
    </sheetView>
  </sheetViews>
  <sheetFormatPr defaultRowHeight="12.75"/>
  <cols>
    <col min="1" max="1" width="6.5703125" style="41" customWidth="1"/>
    <col min="2" max="2" width="85.7109375" style="38" customWidth="1"/>
  </cols>
  <sheetData>
    <row r="1" spans="1:2" hidden="1">
      <c r="A1" s="41" t="s">
        <v>1096</v>
      </c>
      <c r="B1" s="38" t="s">
        <v>1097</v>
      </c>
    </row>
    <row r="2" spans="1:2" hidden="1">
      <c r="A2" s="42" t="s">
        <v>808</v>
      </c>
      <c r="B2" s="40" t="s">
        <v>223</v>
      </c>
    </row>
    <row r="3" spans="1:2" hidden="1"/>
    <row r="4" spans="1:2" hidden="1"/>
    <row r="5" spans="1:2" hidden="1"/>
    <row r="6" spans="1:2" hidden="1"/>
    <row r="7" spans="1:2" hidden="1"/>
    <row r="8" spans="1:2" hidden="1"/>
    <row r="9" spans="1:2" hidden="1"/>
    <row r="10" spans="1:2" hidden="1"/>
    <row r="11" spans="1:2" hidden="1"/>
    <row r="12" spans="1:2" hidden="1"/>
    <row r="13" spans="1:2" hidden="1"/>
    <row r="14" spans="1:2" hidden="1"/>
    <row r="15" spans="1:2" hidden="1"/>
    <row r="16" spans="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spans="2:2" hidden="1"/>
    <row r="162" spans="2:2" hidden="1"/>
    <row r="163" spans="2:2" hidden="1"/>
    <row r="164" spans="2:2" hidden="1"/>
    <row r="165" spans="2:2" hidden="1"/>
    <row r="166" spans="2:2" hidden="1"/>
    <row r="167" spans="2:2" hidden="1"/>
    <row r="168" spans="2:2" hidden="1"/>
    <row r="169" spans="2:2" hidden="1"/>
    <row r="170" spans="2:2" hidden="1">
      <c r="B170"/>
    </row>
    <row r="171" spans="2:2" hidden="1"/>
    <row r="172" spans="2:2" hidden="1"/>
    <row r="173" spans="2:2" hidden="1"/>
    <row r="174" spans="2:2" hidden="1"/>
    <row r="175" spans="2:2" hidden="1"/>
    <row r="176" spans="2:2"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spans="1:2" hidden="1"/>
    <row r="994" spans="1:2" hidden="1"/>
    <row r="995" spans="1:2" hidden="1"/>
    <row r="996" spans="1:2" hidden="1"/>
    <row r="997" spans="1:2" ht="13.5" hidden="1" customHeight="1"/>
    <row r="998" spans="1:2" hidden="1"/>
    <row r="999" spans="1:2" hidden="1"/>
    <row r="1000" spans="1:2">
      <c r="A1000" s="43">
        <v>0</v>
      </c>
      <c r="B1000" s="39" t="s">
        <v>256</v>
      </c>
    </row>
    <row r="1001" spans="1:2">
      <c r="A1001" s="43">
        <v>4</v>
      </c>
      <c r="B1001" s="39" t="s">
        <v>1093</v>
      </c>
    </row>
    <row r="1002" spans="1:2">
      <c r="A1002" s="43">
        <v>20</v>
      </c>
      <c r="B1002" s="39" t="s">
        <v>1521</v>
      </c>
    </row>
    <row r="1003" spans="1:2">
      <c r="A1003" s="43">
        <v>22</v>
      </c>
      <c r="B1003" s="39" t="s">
        <v>1522</v>
      </c>
    </row>
    <row r="1004" spans="1:2">
      <c r="A1004" s="43">
        <v>29</v>
      </c>
      <c r="B1004" s="39" t="s">
        <v>1523</v>
      </c>
    </row>
    <row r="1005" spans="1:2">
      <c r="A1005" s="43">
        <v>48</v>
      </c>
      <c r="B1005" s="39" t="s">
        <v>1094</v>
      </c>
    </row>
    <row r="1006" spans="1:2">
      <c r="A1006" s="43">
        <v>50</v>
      </c>
      <c r="B1006" s="39" t="s">
        <v>1187</v>
      </c>
    </row>
    <row r="1007" spans="1:2">
      <c r="A1007" s="43">
        <v>53</v>
      </c>
      <c r="B1007" s="39" t="s">
        <v>1095</v>
      </c>
    </row>
    <row r="1008" spans="1:2">
      <c r="A1008" s="43">
        <v>54</v>
      </c>
      <c r="B1008" s="39" t="s">
        <v>1188</v>
      </c>
    </row>
    <row r="1009" spans="1:2">
      <c r="A1009" s="43">
        <v>56</v>
      </c>
      <c r="B1009" s="39" t="s">
        <v>1189</v>
      </c>
    </row>
    <row r="1010" spans="1:2">
      <c r="A1010" s="43">
        <v>58</v>
      </c>
      <c r="B1010" s="39" t="s">
        <v>1530</v>
      </c>
    </row>
    <row r="1011" spans="1:2">
      <c r="A1011" s="43">
        <v>70</v>
      </c>
      <c r="B1011" s="39" t="s">
        <v>1531</v>
      </c>
    </row>
    <row r="1012" spans="1:2">
      <c r="A1012" s="43">
        <v>71</v>
      </c>
      <c r="B1012" s="39" t="s">
        <v>1033</v>
      </c>
    </row>
    <row r="1013" spans="1:2">
      <c r="A1013" s="43">
        <v>72</v>
      </c>
      <c r="B1013" s="39" t="s">
        <v>1798</v>
      </c>
    </row>
    <row r="1014" spans="1:2">
      <c r="A1014" s="43">
        <v>75</v>
      </c>
      <c r="B1014" s="39" t="s">
        <v>43</v>
      </c>
    </row>
    <row r="1015" spans="1:2">
      <c r="A1015" s="43">
        <v>76</v>
      </c>
      <c r="B1015" s="39" t="s">
        <v>1850</v>
      </c>
    </row>
    <row r="1016" spans="1:2">
      <c r="A1016" s="43">
        <v>78</v>
      </c>
      <c r="B1016" s="39" t="s">
        <v>1851</v>
      </c>
    </row>
    <row r="1017" spans="1:2">
      <c r="A1017" s="43">
        <v>81</v>
      </c>
      <c r="B1017" s="39" t="s">
        <v>1799</v>
      </c>
    </row>
    <row r="1018" spans="1:2">
      <c r="A1018" s="43">
        <v>82</v>
      </c>
      <c r="B1018" s="39" t="s">
        <v>255</v>
      </c>
    </row>
    <row r="1019" spans="1:2">
      <c r="A1019" s="43">
        <v>83</v>
      </c>
      <c r="B1019" s="39" t="s">
        <v>519</v>
      </c>
    </row>
    <row r="1020" spans="1:2">
      <c r="A1020" s="43">
        <v>85</v>
      </c>
      <c r="B1020" s="39" t="s">
        <v>639</v>
      </c>
    </row>
    <row r="1021" spans="1:2">
      <c r="A1021" s="43">
        <v>89</v>
      </c>
      <c r="B1021" s="39" t="s">
        <v>202</v>
      </c>
    </row>
    <row r="1022" spans="1:2">
      <c r="A1022" s="43">
        <v>92</v>
      </c>
      <c r="B1022" s="39" t="s">
        <v>44</v>
      </c>
    </row>
    <row r="1023" spans="1:2">
      <c r="A1023" s="43">
        <v>99</v>
      </c>
      <c r="B1023" s="39" t="s">
        <v>1261</v>
      </c>
    </row>
    <row r="1024" spans="1:2">
      <c r="A1024" s="43">
        <v>104</v>
      </c>
      <c r="B1024" s="39" t="s">
        <v>121</v>
      </c>
    </row>
    <row r="1025" spans="1:2">
      <c r="A1025" s="43">
        <v>125</v>
      </c>
      <c r="B1025" s="39" t="s">
        <v>476</v>
      </c>
    </row>
    <row r="1026" spans="1:2">
      <c r="A1026" s="43">
        <v>126</v>
      </c>
      <c r="B1026" s="39" t="s">
        <v>805</v>
      </c>
    </row>
    <row r="1027" spans="1:2">
      <c r="A1027" s="43">
        <v>128</v>
      </c>
      <c r="B1027" s="39" t="s">
        <v>806</v>
      </c>
    </row>
    <row r="1028" spans="1:2">
      <c r="A1028" s="43">
        <v>129</v>
      </c>
      <c r="B1028" s="39" t="s">
        <v>918</v>
      </c>
    </row>
    <row r="1029" spans="1:2" ht="25.5">
      <c r="A1029" s="43">
        <v>133</v>
      </c>
      <c r="B1029" s="39" t="s">
        <v>372</v>
      </c>
    </row>
    <row r="1030" spans="1:2" ht="25.5">
      <c r="A1030" s="43">
        <v>134</v>
      </c>
      <c r="B1030" s="39" t="s">
        <v>771</v>
      </c>
    </row>
    <row r="1031" spans="1:2">
      <c r="A1031" s="43">
        <v>136</v>
      </c>
      <c r="B1031" s="39" t="s">
        <v>640</v>
      </c>
    </row>
    <row r="1032" spans="1:2">
      <c r="A1032" s="43">
        <v>139</v>
      </c>
      <c r="B1032" s="39" t="s">
        <v>641</v>
      </c>
    </row>
    <row r="1033" spans="1:2">
      <c r="A1033" s="43">
        <v>140</v>
      </c>
      <c r="B1033" s="39" t="s">
        <v>213</v>
      </c>
    </row>
    <row r="1034" spans="1:2">
      <c r="A1034" s="43">
        <v>141</v>
      </c>
      <c r="B1034" s="39" t="s">
        <v>214</v>
      </c>
    </row>
    <row r="1035" spans="1:2">
      <c r="A1035" s="43">
        <v>142</v>
      </c>
      <c r="B1035" s="39" t="s">
        <v>833</v>
      </c>
    </row>
    <row r="1036" spans="1:2">
      <c r="A1036" s="43">
        <v>148</v>
      </c>
      <c r="B1036" s="39" t="s">
        <v>434</v>
      </c>
    </row>
    <row r="1037" spans="1:2">
      <c r="A1037" s="43">
        <v>149</v>
      </c>
      <c r="B1037" s="39" t="s">
        <v>435</v>
      </c>
    </row>
    <row r="1038" spans="1:2">
      <c r="A1038" s="43">
        <v>152</v>
      </c>
      <c r="B1038" s="39" t="s">
        <v>1202</v>
      </c>
    </row>
    <row r="1039" spans="1:2">
      <c r="A1039" s="43">
        <v>153</v>
      </c>
      <c r="B1039" s="39" t="s">
        <v>438</v>
      </c>
    </row>
    <row r="1040" spans="1:2">
      <c r="A1040" s="43">
        <v>154</v>
      </c>
      <c r="B1040" s="39" t="s">
        <v>1543</v>
      </c>
    </row>
    <row r="1041" spans="1:2">
      <c r="A1041" s="43">
        <v>156</v>
      </c>
      <c r="B1041" s="39" t="s">
        <v>1596</v>
      </c>
    </row>
    <row r="1042" spans="1:2">
      <c r="A1042" s="43">
        <v>157</v>
      </c>
      <c r="B1042" s="39" t="s">
        <v>1089</v>
      </c>
    </row>
    <row r="1043" spans="1:2">
      <c r="A1043" s="43">
        <v>158</v>
      </c>
      <c r="B1043" s="39" t="s">
        <v>522</v>
      </c>
    </row>
    <row r="1044" spans="1:2">
      <c r="A1044" s="43">
        <v>159</v>
      </c>
      <c r="B1044" s="39" t="s">
        <v>132</v>
      </c>
    </row>
    <row r="1045" spans="1:2">
      <c r="A1045" s="43">
        <v>160</v>
      </c>
      <c r="B1045" s="39" t="s">
        <v>1150</v>
      </c>
    </row>
    <row r="1046" spans="1:2">
      <c r="A1046" s="43">
        <v>162</v>
      </c>
      <c r="B1046" s="39" t="s">
        <v>1152</v>
      </c>
    </row>
    <row r="1047" spans="1:2">
      <c r="A1047" s="43">
        <v>163</v>
      </c>
      <c r="B1047" s="39" t="s">
        <v>1462</v>
      </c>
    </row>
    <row r="1048" spans="1:2">
      <c r="A1048" s="43">
        <v>164</v>
      </c>
      <c r="B1048" s="39" t="s">
        <v>781</v>
      </c>
    </row>
    <row r="1049" spans="1:2">
      <c r="A1049" s="43">
        <v>165</v>
      </c>
      <c r="B1049" s="39" t="s">
        <v>316</v>
      </c>
    </row>
    <row r="1050" spans="1:2" ht="25.5">
      <c r="A1050" s="43">
        <v>166</v>
      </c>
      <c r="B1050" s="39" t="s">
        <v>83</v>
      </c>
    </row>
    <row r="1051" spans="1:2" ht="25.5">
      <c r="A1051" s="43">
        <v>177</v>
      </c>
      <c r="B1051" s="39" t="s">
        <v>620</v>
      </c>
    </row>
    <row r="1052" spans="1:2">
      <c r="A1052" s="43">
        <v>181</v>
      </c>
      <c r="B1052" s="39" t="s">
        <v>621</v>
      </c>
    </row>
    <row r="1053" spans="1:2">
      <c r="A1053" s="43">
        <v>182</v>
      </c>
      <c r="B1053" s="39" t="s">
        <v>622</v>
      </c>
    </row>
    <row r="1054" spans="1:2">
      <c r="A1054" s="43">
        <v>184</v>
      </c>
      <c r="B1054" s="39" t="s">
        <v>1155</v>
      </c>
    </row>
    <row r="1055" spans="1:2">
      <c r="A1055" s="43">
        <v>186</v>
      </c>
      <c r="B1055" s="39" t="s">
        <v>1595</v>
      </c>
    </row>
    <row r="1056" spans="1:2">
      <c r="A1056" s="43">
        <v>187</v>
      </c>
      <c r="B1056" s="39" t="s">
        <v>823</v>
      </c>
    </row>
    <row r="1057" spans="1:2">
      <c r="A1057" s="43">
        <v>188</v>
      </c>
      <c r="B1057" s="39" t="s">
        <v>1041</v>
      </c>
    </row>
    <row r="1058" spans="1:2">
      <c r="A1058" s="43">
        <v>189</v>
      </c>
      <c r="B1058" s="39" t="s">
        <v>1042</v>
      </c>
    </row>
    <row r="1059" spans="1:2">
      <c r="A1059" s="43">
        <v>190</v>
      </c>
      <c r="B1059" s="39" t="s">
        <v>87</v>
      </c>
    </row>
    <row r="1060" spans="1:2">
      <c r="A1060" s="43">
        <v>192</v>
      </c>
      <c r="B1060" s="39" t="s">
        <v>88</v>
      </c>
    </row>
    <row r="1061" spans="1:2">
      <c r="A1061" s="43">
        <v>197</v>
      </c>
      <c r="B1061" s="39" t="s">
        <v>1533</v>
      </c>
    </row>
    <row r="1062" spans="1:2">
      <c r="A1062" s="43">
        <v>202</v>
      </c>
      <c r="B1062" s="39" t="s">
        <v>1534</v>
      </c>
    </row>
    <row r="1063" spans="1:2" ht="25.5">
      <c r="A1063" s="43">
        <v>206</v>
      </c>
      <c r="B1063" s="39" t="s">
        <v>1535</v>
      </c>
    </row>
    <row r="1064" spans="1:2">
      <c r="A1064" s="43">
        <v>207</v>
      </c>
      <c r="B1064" s="39" t="s">
        <v>567</v>
      </c>
    </row>
    <row r="1065" spans="1:2">
      <c r="A1065" s="43">
        <v>226</v>
      </c>
      <c r="B1065" s="39" t="s">
        <v>1207</v>
      </c>
    </row>
    <row r="1066" spans="1:2">
      <c r="A1066" s="43">
        <v>258</v>
      </c>
      <c r="B1066" s="39" t="s">
        <v>277</v>
      </c>
    </row>
    <row r="1067" spans="1:2">
      <c r="A1067" s="43">
        <v>262</v>
      </c>
      <c r="B1067" s="39" t="s">
        <v>399</v>
      </c>
    </row>
    <row r="1068" spans="1:2">
      <c r="A1068" s="43">
        <v>263</v>
      </c>
      <c r="B1068" s="39" t="s">
        <v>436</v>
      </c>
    </row>
    <row r="1069" spans="1:2">
      <c r="A1069" s="43">
        <v>279</v>
      </c>
      <c r="B1069" s="39" t="s">
        <v>1064</v>
      </c>
    </row>
    <row r="1070" spans="1:2">
      <c r="A1070" s="43">
        <v>302</v>
      </c>
      <c r="B1070" s="39" t="s">
        <v>1065</v>
      </c>
    </row>
    <row r="1071" spans="1:2">
      <c r="A1071" s="43">
        <v>303</v>
      </c>
      <c r="B1071" s="39" t="s">
        <v>360</v>
      </c>
    </row>
    <row r="1072" spans="1:2">
      <c r="A1072" s="43">
        <v>304</v>
      </c>
      <c r="B1072" s="39" t="s">
        <v>571</v>
      </c>
    </row>
    <row r="1073" spans="1:2">
      <c r="A1073" s="43">
        <v>305</v>
      </c>
      <c r="B1073" s="39" t="s">
        <v>815</v>
      </c>
    </row>
    <row r="1074" spans="1:2">
      <c r="A1074" s="43">
        <v>306</v>
      </c>
      <c r="B1074" s="39" t="s">
        <v>173</v>
      </c>
    </row>
    <row r="1075" spans="1:2">
      <c r="A1075" s="43">
        <v>308</v>
      </c>
      <c r="B1075" s="39" t="s">
        <v>174</v>
      </c>
    </row>
    <row r="1076" spans="1:2">
      <c r="A1076" s="43">
        <v>310</v>
      </c>
      <c r="B1076" s="39" t="s">
        <v>512</v>
      </c>
    </row>
    <row r="1077" spans="1:2">
      <c r="A1077" s="43">
        <v>316</v>
      </c>
      <c r="B1077" s="39" t="s">
        <v>1592</v>
      </c>
    </row>
    <row r="1078" spans="1:2">
      <c r="A1078" s="43">
        <v>318</v>
      </c>
      <c r="B1078" s="39" t="s">
        <v>926</v>
      </c>
    </row>
    <row r="1079" spans="1:2">
      <c r="A1079" s="43">
        <v>319</v>
      </c>
      <c r="B1079" s="39" t="s">
        <v>151</v>
      </c>
    </row>
    <row r="1080" spans="1:2">
      <c r="A1080" s="43">
        <v>320</v>
      </c>
      <c r="B1080" s="39" t="s">
        <v>152</v>
      </c>
    </row>
    <row r="1081" spans="1:2">
      <c r="A1081" s="43">
        <v>321</v>
      </c>
      <c r="B1081" s="39" t="s">
        <v>447</v>
      </c>
    </row>
    <row r="1082" spans="1:2">
      <c r="A1082" s="43">
        <v>322</v>
      </c>
      <c r="B1082" s="39" t="s">
        <v>1540</v>
      </c>
    </row>
    <row r="1083" spans="1:2">
      <c r="A1083" s="43">
        <v>330</v>
      </c>
      <c r="B1083" s="39" t="s">
        <v>630</v>
      </c>
    </row>
    <row r="1084" spans="1:2">
      <c r="A1084" s="43">
        <v>333</v>
      </c>
      <c r="B1084" s="39" t="s">
        <v>966</v>
      </c>
    </row>
    <row r="1085" spans="1:2">
      <c r="A1085" s="43">
        <v>352</v>
      </c>
      <c r="B1085" s="39" t="s">
        <v>967</v>
      </c>
    </row>
    <row r="1086" spans="1:2">
      <c r="A1086" s="43">
        <v>386</v>
      </c>
      <c r="B1086" s="39" t="s">
        <v>968</v>
      </c>
    </row>
    <row r="1087" spans="1:2" ht="25.5">
      <c r="A1087" s="43">
        <v>387</v>
      </c>
      <c r="B1087" s="39" t="s">
        <v>581</v>
      </c>
    </row>
    <row r="1088" spans="1:2">
      <c r="A1088" s="43">
        <v>392</v>
      </c>
      <c r="B1088" s="39" t="s">
        <v>582</v>
      </c>
    </row>
    <row r="1089" spans="1:2">
      <c r="A1089" s="43">
        <v>393</v>
      </c>
      <c r="B1089" s="39" t="s">
        <v>1744</v>
      </c>
    </row>
    <row r="1090" spans="1:2">
      <c r="A1090" s="43">
        <v>397</v>
      </c>
      <c r="B1090" s="39" t="s">
        <v>453</v>
      </c>
    </row>
    <row r="1091" spans="1:2">
      <c r="A1091" s="43">
        <v>401</v>
      </c>
      <c r="B1091" s="39" t="s">
        <v>455</v>
      </c>
    </row>
    <row r="1092" spans="1:2">
      <c r="A1092" s="43">
        <v>409</v>
      </c>
      <c r="B1092" s="39" t="s">
        <v>129</v>
      </c>
    </row>
    <row r="1093" spans="1:2">
      <c r="A1093" s="43">
        <v>415</v>
      </c>
      <c r="B1093" s="39" t="s">
        <v>130</v>
      </c>
    </row>
    <row r="1094" spans="1:2">
      <c r="A1094" s="43">
        <v>423</v>
      </c>
      <c r="B1094" s="39" t="s">
        <v>1068</v>
      </c>
    </row>
    <row r="1095" spans="1:2">
      <c r="A1095" s="43">
        <v>424</v>
      </c>
      <c r="B1095" s="39" t="s">
        <v>196</v>
      </c>
    </row>
    <row r="1096" spans="1:2">
      <c r="A1096" s="43">
        <v>425</v>
      </c>
      <c r="B1096" s="39" t="s">
        <v>1359</v>
      </c>
    </row>
    <row r="1097" spans="1:2">
      <c r="A1097" s="43">
        <v>434</v>
      </c>
      <c r="B1097" s="39" t="s">
        <v>440</v>
      </c>
    </row>
    <row r="1098" spans="1:2">
      <c r="A1098" s="43">
        <v>436</v>
      </c>
      <c r="B1098" s="39" t="s">
        <v>441</v>
      </c>
    </row>
    <row r="1099" spans="1:2">
      <c r="A1099" s="43">
        <v>437</v>
      </c>
      <c r="B1099" s="39" t="s">
        <v>1544</v>
      </c>
    </row>
    <row r="1100" spans="1:2">
      <c r="A1100" s="43">
        <v>438</v>
      </c>
      <c r="B1100" s="39" t="s">
        <v>1725</v>
      </c>
    </row>
    <row r="1101" spans="1:2">
      <c r="A1101" s="43">
        <v>464</v>
      </c>
      <c r="B1101" s="39" t="s">
        <v>1451</v>
      </c>
    </row>
    <row r="1102" spans="1:2">
      <c r="A1102" s="43">
        <v>486</v>
      </c>
      <c r="B1102" s="39" t="s">
        <v>1545</v>
      </c>
    </row>
    <row r="1103" spans="1:2">
      <c r="A1103" s="43">
        <v>494</v>
      </c>
      <c r="B1103" s="39" t="s">
        <v>834</v>
      </c>
    </row>
    <row r="1104" spans="1:2">
      <c r="A1104" s="43">
        <v>497</v>
      </c>
      <c r="B1104" s="39" t="s">
        <v>560</v>
      </c>
    </row>
    <row r="1105" spans="1:2">
      <c r="A1105" s="43">
        <v>498</v>
      </c>
      <c r="B1105" s="39" t="s">
        <v>561</v>
      </c>
    </row>
    <row r="1106" spans="1:2">
      <c r="A1106" s="43">
        <v>520</v>
      </c>
      <c r="B1106" s="39" t="s">
        <v>1182</v>
      </c>
    </row>
    <row r="1107" spans="1:2">
      <c r="A1107" s="43">
        <v>573</v>
      </c>
      <c r="B1107" s="39" t="s">
        <v>556</v>
      </c>
    </row>
    <row r="1108" spans="1:2">
      <c r="A1108" s="43">
        <v>588</v>
      </c>
      <c r="B1108" s="39" t="s">
        <v>1256</v>
      </c>
    </row>
    <row r="1109" spans="1:2">
      <c r="A1109" s="43">
        <v>589</v>
      </c>
      <c r="B1109" s="39" t="s">
        <v>1513</v>
      </c>
    </row>
    <row r="1110" spans="1:2">
      <c r="A1110" s="43">
        <v>591</v>
      </c>
      <c r="B1110" s="39" t="s">
        <v>1514</v>
      </c>
    </row>
    <row r="1111" spans="1:2">
      <c r="A1111" s="43">
        <v>597</v>
      </c>
      <c r="B1111" s="39" t="s">
        <v>718</v>
      </c>
    </row>
    <row r="1112" spans="1:2">
      <c r="A1112" s="43">
        <v>653</v>
      </c>
      <c r="B1112" s="39" t="s">
        <v>719</v>
      </c>
    </row>
    <row r="1113" spans="1:2">
      <c r="A1113" s="43">
        <v>665</v>
      </c>
      <c r="B1113" s="39" t="s">
        <v>720</v>
      </c>
    </row>
    <row r="1114" spans="1:2">
      <c r="A1114" s="43">
        <v>677</v>
      </c>
      <c r="B1114" s="39" t="s">
        <v>552</v>
      </c>
    </row>
    <row r="1115" spans="1:2">
      <c r="A1115" s="43">
        <v>693</v>
      </c>
      <c r="B1115" s="39" t="s">
        <v>553</v>
      </c>
    </row>
    <row r="1116" spans="1:2">
      <c r="A1116" s="43">
        <v>720</v>
      </c>
      <c r="B1116" s="39" t="s">
        <v>337</v>
      </c>
    </row>
    <row r="1117" spans="1:2">
      <c r="A1117" s="43">
        <v>721</v>
      </c>
      <c r="B1117" s="39" t="s">
        <v>1356</v>
      </c>
    </row>
    <row r="1118" spans="1:2" ht="25.5">
      <c r="A1118" s="43">
        <v>722</v>
      </c>
      <c r="B1118" s="39" t="s">
        <v>1357</v>
      </c>
    </row>
    <row r="1119" spans="1:2">
      <c r="A1119" s="43">
        <v>801</v>
      </c>
      <c r="B1119" s="39" t="s">
        <v>731</v>
      </c>
    </row>
    <row r="1120" spans="1:2">
      <c r="A1120" s="43">
        <v>804</v>
      </c>
      <c r="B1120" s="39" t="s">
        <v>732</v>
      </c>
    </row>
    <row r="1121" spans="1:2" ht="25.5">
      <c r="A1121" s="43">
        <v>807</v>
      </c>
      <c r="B1121" s="39" t="s">
        <v>12</v>
      </c>
    </row>
    <row r="1122" spans="1:2">
      <c r="A1122" s="43">
        <v>812</v>
      </c>
      <c r="B1122" s="39" t="s">
        <v>397</v>
      </c>
    </row>
    <row r="1123" spans="1:2">
      <c r="A1123" s="43">
        <v>905</v>
      </c>
      <c r="B1123" s="39" t="s">
        <v>183</v>
      </c>
    </row>
    <row r="1124" spans="1:2">
      <c r="A1124" s="43">
        <v>906</v>
      </c>
      <c r="B1124" s="39" t="s">
        <v>189</v>
      </c>
    </row>
    <row r="1125" spans="1:2">
      <c r="A1125" s="43">
        <v>914</v>
      </c>
      <c r="B1125" s="39" t="s">
        <v>190</v>
      </c>
    </row>
    <row r="1126" spans="1:2">
      <c r="A1126" s="43">
        <v>932</v>
      </c>
      <c r="B1126" s="39" t="s">
        <v>191</v>
      </c>
    </row>
    <row r="1127" spans="1:2">
      <c r="A1127" s="43">
        <v>950</v>
      </c>
      <c r="B1127" s="39" t="s">
        <v>793</v>
      </c>
    </row>
    <row r="1128" spans="1:2">
      <c r="A1128" s="43">
        <v>951</v>
      </c>
      <c r="B1128" s="39" t="s">
        <v>475</v>
      </c>
    </row>
    <row r="1129" spans="1:2">
      <c r="A1129" s="43">
        <v>952</v>
      </c>
      <c r="B1129" s="39" t="s">
        <v>1017</v>
      </c>
    </row>
    <row r="1130" spans="1:2">
      <c r="A1130" s="43">
        <v>953</v>
      </c>
      <c r="B1130" s="39" t="s">
        <v>1018</v>
      </c>
    </row>
    <row r="1131" spans="1:2">
      <c r="A1131" s="43">
        <v>954</v>
      </c>
      <c r="B1131" s="39" t="s">
        <v>798</v>
      </c>
    </row>
    <row r="1132" spans="1:2">
      <c r="A1132" s="43">
        <v>955</v>
      </c>
      <c r="B1132" s="39" t="s">
        <v>1613</v>
      </c>
    </row>
    <row r="1133" spans="1:2">
      <c r="A1133" s="43">
        <v>956</v>
      </c>
      <c r="B1133" s="39" t="s">
        <v>799</v>
      </c>
    </row>
    <row r="1134" spans="1:2">
      <c r="A1134" s="43">
        <v>957</v>
      </c>
      <c r="B1134" s="39" t="s">
        <v>800</v>
      </c>
    </row>
    <row r="1135" spans="1:2">
      <c r="A1135" s="43">
        <v>958</v>
      </c>
      <c r="B1135" s="39" t="s">
        <v>801</v>
      </c>
    </row>
    <row r="1136" spans="1:2">
      <c r="A1136" s="43">
        <v>959</v>
      </c>
      <c r="B1136" s="39" t="s">
        <v>1338</v>
      </c>
    </row>
    <row r="1137" spans="1:2">
      <c r="A1137" s="43">
        <v>960</v>
      </c>
      <c r="B1137" s="39" t="s">
        <v>439</v>
      </c>
    </row>
    <row r="1138" spans="1:2">
      <c r="A1138" s="43">
        <v>961</v>
      </c>
      <c r="B1138" s="39" t="s">
        <v>575</v>
      </c>
    </row>
    <row r="1139" spans="1:2">
      <c r="A1139" s="43">
        <v>962</v>
      </c>
      <c r="B1139" s="39" t="s">
        <v>1349</v>
      </c>
    </row>
    <row r="1140" spans="1:2">
      <c r="A1140" s="43">
        <v>963</v>
      </c>
      <c r="B1140" s="39" t="s">
        <v>400</v>
      </c>
    </row>
    <row r="1141" spans="1:2">
      <c r="A1141" s="43">
        <v>964</v>
      </c>
      <c r="B1141" s="39" t="s">
        <v>1594</v>
      </c>
    </row>
    <row r="1142" spans="1:2">
      <c r="A1142" s="43">
        <v>965</v>
      </c>
      <c r="B1142" s="39" t="s">
        <v>418</v>
      </c>
    </row>
    <row r="1143" spans="1:2">
      <c r="A1143" s="43">
        <v>966</v>
      </c>
      <c r="B1143" s="39" t="s">
        <v>521</v>
      </c>
    </row>
    <row r="1144" spans="1:2">
      <c r="A1144" s="43">
        <v>967</v>
      </c>
      <c r="B1144" s="39" t="s">
        <v>311</v>
      </c>
    </row>
    <row r="1145" spans="1:2">
      <c r="A1145" s="43">
        <v>968</v>
      </c>
      <c r="B1145" s="39" t="s">
        <v>504</v>
      </c>
    </row>
    <row r="1146" spans="1:2">
      <c r="A1146" s="43">
        <v>969</v>
      </c>
      <c r="B1146" s="39" t="s">
        <v>298</v>
      </c>
    </row>
    <row r="1147" spans="1:2">
      <c r="A1147" s="43">
        <v>970</v>
      </c>
      <c r="B1147" s="39" t="s">
        <v>287</v>
      </c>
    </row>
    <row r="1148" spans="1:2">
      <c r="A1148" s="43">
        <v>971</v>
      </c>
      <c r="B1148" s="39" t="s">
        <v>1750</v>
      </c>
    </row>
    <row r="1149" spans="1:2">
      <c r="A1149" s="43">
        <v>972</v>
      </c>
      <c r="B1149" s="39" t="s">
        <v>224</v>
      </c>
    </row>
    <row r="1150" spans="1:2">
      <c r="A1150" s="43">
        <v>973</v>
      </c>
      <c r="B1150" s="39" t="s">
        <v>1623</v>
      </c>
    </row>
    <row r="1151" spans="1:2">
      <c r="A1151" s="43">
        <v>974</v>
      </c>
      <c r="B1151" s="39" t="s">
        <v>1512</v>
      </c>
    </row>
    <row r="1152" spans="1:2">
      <c r="A1152" s="43">
        <v>975</v>
      </c>
      <c r="B1152" s="39" t="s">
        <v>412</v>
      </c>
    </row>
    <row r="1153" spans="1:2">
      <c r="A1153" s="43">
        <v>976</v>
      </c>
      <c r="B1153" s="39" t="s">
        <v>554</v>
      </c>
    </row>
    <row r="1154" spans="1:2">
      <c r="A1154" s="43">
        <v>977</v>
      </c>
      <c r="B1154" s="39" t="s">
        <v>1479</v>
      </c>
    </row>
    <row r="1155" spans="1:2">
      <c r="A1155" s="43">
        <v>978</v>
      </c>
      <c r="B1155" s="39" t="s">
        <v>1454</v>
      </c>
    </row>
    <row r="1156" spans="1:2">
      <c r="A1156" s="43">
        <v>979</v>
      </c>
      <c r="B1156" s="39" t="s">
        <v>1624</v>
      </c>
    </row>
    <row r="1157" spans="1:2">
      <c r="A1157" s="43">
        <v>980</v>
      </c>
      <c r="B1157" s="39" t="s">
        <v>1199</v>
      </c>
    </row>
    <row r="1158" spans="1:2">
      <c r="A1158" s="43">
        <v>981</v>
      </c>
      <c r="B1158" s="39" t="s">
        <v>1625</v>
      </c>
    </row>
    <row r="1159" spans="1:2">
      <c r="A1159" s="43">
        <v>982</v>
      </c>
      <c r="B1159" s="39" t="s">
        <v>1455</v>
      </c>
    </row>
    <row r="1160" spans="1:2">
      <c r="A1160" s="43">
        <v>983</v>
      </c>
      <c r="B1160" s="39" t="s">
        <v>313</v>
      </c>
    </row>
    <row r="1161" spans="1:2">
      <c r="A1161" s="43">
        <v>984</v>
      </c>
      <c r="B1161" s="39" t="s">
        <v>446</v>
      </c>
    </row>
    <row r="1162" spans="1:2">
      <c r="A1162" s="43">
        <v>985</v>
      </c>
      <c r="B1162" s="39" t="s">
        <v>415</v>
      </c>
    </row>
    <row r="1163" spans="1:2">
      <c r="A1163" s="43">
        <v>986</v>
      </c>
      <c r="B1163" s="39" t="s">
        <v>312</v>
      </c>
    </row>
    <row r="1164" spans="1:2">
      <c r="A1164" s="43">
        <v>987</v>
      </c>
      <c r="B1164" s="39" t="s">
        <v>1524</v>
      </c>
    </row>
    <row r="1165" spans="1:2">
      <c r="A1165" s="43">
        <v>988</v>
      </c>
      <c r="B1165" s="39" t="s">
        <v>1601</v>
      </c>
    </row>
    <row r="1166" spans="1:2">
      <c r="A1166" s="43">
        <v>989</v>
      </c>
      <c r="B1166" s="39" t="s">
        <v>1752</v>
      </c>
    </row>
    <row r="1167" spans="1:2">
      <c r="A1167" s="41">
        <v>995</v>
      </c>
      <c r="B1167" s="38" t="s">
        <v>312</v>
      </c>
    </row>
  </sheetData>
  <sheetProtection selectLockedCells="1" selectUnlockedCells="1"/>
  <phoneticPr fontId="0" type="noConversion"/>
  <pageMargins left="0.75" right="0.75" top="1" bottom="1" header="0.5" footer="0.5"/>
  <pageSetup paperSize="9" scale="94" orientation="portrait"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sheetPr codeName="Лист26">
    <pageSetUpPr fitToPage="1"/>
  </sheetPr>
  <dimension ref="A1:C1513"/>
  <sheetViews>
    <sheetView showGridLines="0" topLeftCell="A1400" zoomScaleSheetLayoutView="100" workbookViewId="0">
      <selection activeCell="B1413" sqref="B1413"/>
    </sheetView>
  </sheetViews>
  <sheetFormatPr defaultColWidth="31.85546875" defaultRowHeight="12.75"/>
  <cols>
    <col min="1" max="1" width="7" style="47" bestFit="1" customWidth="1"/>
    <col min="2" max="2" width="106.140625" style="46" customWidth="1"/>
    <col min="3" max="16384" width="31.85546875" style="45"/>
  </cols>
  <sheetData>
    <row r="1" spans="1:2" s="49" customFormat="1" hidden="1">
      <c r="A1" s="47"/>
      <c r="B1" s="48"/>
    </row>
    <row r="2" spans="1:2" hidden="1"/>
    <row r="3" spans="1:2" hidden="1"/>
    <row r="4" spans="1:2" hidden="1"/>
    <row r="5" spans="1:2" hidden="1"/>
    <row r="6" spans="1:2" hidden="1"/>
    <row r="7" spans="1:2" hidden="1"/>
    <row r="8" spans="1:2" hidden="1"/>
    <row r="9" spans="1:2" hidden="1"/>
    <row r="10" spans="1:2" hidden="1"/>
    <row r="11" spans="1:2" hidden="1"/>
    <row r="12" spans="1:2" hidden="1"/>
    <row r="13" spans="1:2" hidden="1"/>
    <row r="14" spans="1:2" hidden="1"/>
    <row r="15" spans="1:2" hidden="1"/>
    <row r="16" spans="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spans="2:2" hidden="1"/>
    <row r="98" spans="2:2" hidden="1"/>
    <row r="99" spans="2:2" hidden="1">
      <c r="B99" s="45"/>
    </row>
    <row r="100" spans="2:2" hidden="1"/>
    <row r="101" spans="2:2" hidden="1"/>
    <row r="102" spans="2:2" hidden="1"/>
    <row r="103" spans="2:2" hidden="1"/>
    <row r="104" spans="2:2" hidden="1"/>
    <row r="105" spans="2:2" hidden="1"/>
    <row r="106" spans="2:2" hidden="1"/>
    <row r="107" spans="2:2" hidden="1"/>
    <row r="108" spans="2:2" hidden="1"/>
    <row r="109" spans="2:2" hidden="1"/>
    <row r="110" spans="2:2" hidden="1"/>
    <row r="111" spans="2:2" hidden="1"/>
    <row r="112" spans="2: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spans="1:3" hidden="1"/>
    <row r="1394" spans="1:3" hidden="1"/>
    <row r="1395" spans="1:3" hidden="1"/>
    <row r="1396" spans="1:3" hidden="1"/>
    <row r="1397" spans="1:3" hidden="1"/>
    <row r="1398" spans="1:3" hidden="1"/>
    <row r="1399" spans="1:3" hidden="1"/>
    <row r="1400" spans="1:3">
      <c r="A1400" s="50">
        <v>100</v>
      </c>
      <c r="B1400" s="51" t="s">
        <v>430</v>
      </c>
      <c r="C1400" s="46"/>
    </row>
    <row r="1401" spans="1:3">
      <c r="A1401" s="52">
        <v>101</v>
      </c>
      <c r="B1401" s="53" t="s">
        <v>768</v>
      </c>
      <c r="C1401" s="46"/>
    </row>
    <row r="1402" spans="1:3">
      <c r="A1402" s="52">
        <v>102</v>
      </c>
      <c r="B1402" s="54" t="s">
        <v>738</v>
      </c>
      <c r="C1402" s="46"/>
    </row>
    <row r="1403" spans="1:3" ht="25.5">
      <c r="A1403" s="52">
        <v>103</v>
      </c>
      <c r="B1403" s="54" t="s">
        <v>649</v>
      </c>
      <c r="C1403" s="46"/>
    </row>
    <row r="1404" spans="1:3" ht="25.5">
      <c r="A1404" s="52">
        <v>104</v>
      </c>
      <c r="B1404" s="54" t="s">
        <v>334</v>
      </c>
      <c r="C1404" s="46"/>
    </row>
    <row r="1405" spans="1:3">
      <c r="A1405" s="52">
        <v>105</v>
      </c>
      <c r="B1405" s="54" t="s">
        <v>1149</v>
      </c>
      <c r="C1405" s="46"/>
    </row>
    <row r="1406" spans="1:3" ht="25.5">
      <c r="A1406" s="52">
        <v>106</v>
      </c>
      <c r="B1406" s="54" t="s">
        <v>40</v>
      </c>
      <c r="C1406" s="46"/>
    </row>
    <row r="1407" spans="1:3">
      <c r="A1407" s="52">
        <v>107</v>
      </c>
      <c r="B1407" s="54" t="s">
        <v>50</v>
      </c>
      <c r="C1407" s="46"/>
    </row>
    <row r="1408" spans="1:3">
      <c r="A1408" s="52">
        <v>108</v>
      </c>
      <c r="B1408" s="54" t="s">
        <v>1463</v>
      </c>
      <c r="C1408" s="46"/>
    </row>
    <row r="1409" spans="1:3">
      <c r="A1409" s="52">
        <v>109</v>
      </c>
      <c r="B1409" s="54" t="s">
        <v>829</v>
      </c>
      <c r="C1409" s="46"/>
    </row>
    <row r="1410" spans="1:3">
      <c r="A1410" s="52">
        <v>110</v>
      </c>
      <c r="B1410" s="54" t="s">
        <v>830</v>
      </c>
      <c r="C1410" s="46"/>
    </row>
    <row r="1411" spans="1:3">
      <c r="A1411" s="52">
        <v>111</v>
      </c>
      <c r="B1411" s="54" t="s">
        <v>825</v>
      </c>
      <c r="C1411" s="46"/>
    </row>
    <row r="1412" spans="1:3">
      <c r="A1412" s="52">
        <v>112</v>
      </c>
      <c r="B1412" s="54" t="s">
        <v>1453</v>
      </c>
      <c r="C1412" s="46"/>
    </row>
    <row r="1413" spans="1:3">
      <c r="A1413" s="52">
        <v>113</v>
      </c>
      <c r="B1413" s="54" t="s">
        <v>826</v>
      </c>
      <c r="C1413" s="46"/>
    </row>
    <row r="1414" spans="1:3">
      <c r="A1414" s="50">
        <v>200</v>
      </c>
      <c r="B1414" s="55" t="s">
        <v>41</v>
      </c>
      <c r="C1414" s="46"/>
    </row>
    <row r="1415" spans="1:3">
      <c r="A1415" s="52">
        <v>201</v>
      </c>
      <c r="B1415" s="54" t="s">
        <v>1072</v>
      </c>
      <c r="C1415" s="46"/>
    </row>
    <row r="1416" spans="1:3">
      <c r="A1416" s="52">
        <v>202</v>
      </c>
      <c r="B1416" s="54" t="s">
        <v>703</v>
      </c>
      <c r="C1416" s="46"/>
    </row>
    <row r="1417" spans="1:3">
      <c r="A1417" s="52">
        <v>203</v>
      </c>
      <c r="B1417" s="54" t="s">
        <v>127</v>
      </c>
      <c r="C1417" s="46"/>
    </row>
    <row r="1418" spans="1:3">
      <c r="A1418" s="52">
        <v>204</v>
      </c>
      <c r="B1418" s="54" t="s">
        <v>228</v>
      </c>
      <c r="C1418" s="46"/>
    </row>
    <row r="1419" spans="1:3">
      <c r="A1419" s="52">
        <v>205</v>
      </c>
      <c r="B1419" s="54" t="s">
        <v>787</v>
      </c>
      <c r="C1419" s="46"/>
    </row>
    <row r="1420" spans="1:3">
      <c r="A1420" s="52">
        <v>206</v>
      </c>
      <c r="B1420" s="54" t="s">
        <v>1358</v>
      </c>
      <c r="C1420" s="46"/>
    </row>
    <row r="1421" spans="1:3">
      <c r="A1421" s="52">
        <v>207</v>
      </c>
      <c r="B1421" s="54" t="s">
        <v>910</v>
      </c>
      <c r="C1421" s="46"/>
    </row>
    <row r="1422" spans="1:3">
      <c r="A1422" s="52">
        <v>208</v>
      </c>
      <c r="B1422" s="54" t="s">
        <v>326</v>
      </c>
      <c r="C1422" s="46"/>
    </row>
    <row r="1423" spans="1:3">
      <c r="A1423" s="52">
        <v>209</v>
      </c>
      <c r="B1423" s="54" t="s">
        <v>327</v>
      </c>
      <c r="C1423" s="46"/>
    </row>
    <row r="1424" spans="1:3">
      <c r="A1424" s="50">
        <v>300</v>
      </c>
      <c r="B1424" s="55" t="s">
        <v>1</v>
      </c>
      <c r="C1424" s="46"/>
    </row>
    <row r="1425" spans="1:3">
      <c r="A1425" s="52">
        <v>301</v>
      </c>
      <c r="B1425" s="54" t="s">
        <v>328</v>
      </c>
      <c r="C1425" s="46"/>
    </row>
    <row r="1426" spans="1:3">
      <c r="A1426" s="52">
        <v>302</v>
      </c>
      <c r="B1426" s="54" t="s">
        <v>1098</v>
      </c>
      <c r="C1426" s="46"/>
    </row>
    <row r="1427" spans="1:3">
      <c r="A1427" s="52">
        <v>303</v>
      </c>
      <c r="B1427" s="54" t="s">
        <v>329</v>
      </c>
      <c r="C1427" s="46"/>
    </row>
    <row r="1428" spans="1:3">
      <c r="A1428" s="52">
        <v>304</v>
      </c>
      <c r="B1428" s="54" t="s">
        <v>131</v>
      </c>
      <c r="C1428" s="46"/>
    </row>
    <row r="1429" spans="1:3">
      <c r="A1429" s="52">
        <v>305</v>
      </c>
      <c r="B1429" s="54" t="s">
        <v>1477</v>
      </c>
      <c r="C1429" s="46"/>
    </row>
    <row r="1430" spans="1:3">
      <c r="A1430" s="52">
        <v>306</v>
      </c>
      <c r="B1430" s="54" t="s">
        <v>1546</v>
      </c>
      <c r="C1430" s="46"/>
    </row>
    <row r="1431" spans="1:3">
      <c r="A1431" s="52">
        <v>307</v>
      </c>
      <c r="B1431" s="54" t="s">
        <v>1547</v>
      </c>
      <c r="C1431" s="46"/>
    </row>
    <row r="1432" spans="1:3">
      <c r="A1432" s="52">
        <v>308</v>
      </c>
      <c r="B1432" s="54" t="s">
        <v>1450</v>
      </c>
      <c r="C1432" s="46"/>
    </row>
    <row r="1433" spans="1:3" ht="25.5">
      <c r="A1433" s="52">
        <v>309</v>
      </c>
      <c r="B1433" s="54" t="s">
        <v>376</v>
      </c>
      <c r="C1433" s="46"/>
    </row>
    <row r="1434" spans="1:3">
      <c r="A1434" s="52">
        <v>310</v>
      </c>
      <c r="B1434" s="54" t="s">
        <v>377</v>
      </c>
      <c r="C1434" s="46"/>
    </row>
    <row r="1435" spans="1:3">
      <c r="A1435" s="52">
        <v>311</v>
      </c>
      <c r="B1435" s="54" t="s">
        <v>782</v>
      </c>
      <c r="C1435" s="46"/>
    </row>
    <row r="1436" spans="1:3">
      <c r="A1436" s="52">
        <v>312</v>
      </c>
      <c r="B1436" s="54" t="s">
        <v>378</v>
      </c>
      <c r="C1436" s="46"/>
    </row>
    <row r="1437" spans="1:3">
      <c r="A1437" s="52">
        <v>313</v>
      </c>
      <c r="B1437" s="54" t="s">
        <v>783</v>
      </c>
      <c r="C1437" s="46"/>
    </row>
    <row r="1438" spans="1:3">
      <c r="A1438" s="52">
        <v>314</v>
      </c>
      <c r="B1438" s="54" t="s">
        <v>865</v>
      </c>
      <c r="C1438" s="46"/>
    </row>
    <row r="1439" spans="1:3">
      <c r="A1439" s="50">
        <v>400</v>
      </c>
      <c r="B1439" s="55" t="s">
        <v>379</v>
      </c>
      <c r="C1439" s="46"/>
    </row>
    <row r="1440" spans="1:3">
      <c r="A1440" s="52">
        <v>401</v>
      </c>
      <c r="B1440" s="56" t="s">
        <v>1593</v>
      </c>
      <c r="C1440" s="46"/>
    </row>
    <row r="1441" spans="1:3">
      <c r="A1441" s="52">
        <v>402</v>
      </c>
      <c r="B1441" s="53" t="s">
        <v>217</v>
      </c>
      <c r="C1441" s="46"/>
    </row>
    <row r="1442" spans="1:3">
      <c r="A1442" s="52">
        <v>403</v>
      </c>
      <c r="B1442" s="54" t="s">
        <v>1350</v>
      </c>
      <c r="C1442" s="46"/>
    </row>
    <row r="1443" spans="1:3">
      <c r="A1443" s="52">
        <v>404</v>
      </c>
      <c r="B1443" s="54" t="s">
        <v>1351</v>
      </c>
      <c r="C1443" s="46"/>
    </row>
    <row r="1444" spans="1:3">
      <c r="A1444" s="52">
        <v>405</v>
      </c>
      <c r="B1444" s="54" t="s">
        <v>1794</v>
      </c>
      <c r="C1444" s="46"/>
    </row>
    <row r="1445" spans="1:3">
      <c r="A1445" s="52">
        <v>406</v>
      </c>
      <c r="B1445" s="54" t="s">
        <v>1352</v>
      </c>
      <c r="C1445" s="46"/>
    </row>
    <row r="1446" spans="1:3">
      <c r="A1446" s="52">
        <v>407</v>
      </c>
      <c r="B1446" s="54" t="s">
        <v>1353</v>
      </c>
      <c r="C1446" s="46"/>
    </row>
    <row r="1447" spans="1:3">
      <c r="A1447" s="52">
        <v>408</v>
      </c>
      <c r="B1447" s="54" t="s">
        <v>1795</v>
      </c>
      <c r="C1447" s="46"/>
    </row>
    <row r="1448" spans="1:3">
      <c r="A1448" s="52">
        <v>409</v>
      </c>
      <c r="B1448" s="54" t="s">
        <v>366</v>
      </c>
      <c r="C1448" s="46"/>
    </row>
    <row r="1449" spans="1:3">
      <c r="A1449" s="52">
        <v>410</v>
      </c>
      <c r="B1449" s="54" t="s">
        <v>444</v>
      </c>
      <c r="C1449" s="46"/>
    </row>
    <row r="1450" spans="1:3">
      <c r="A1450" s="52">
        <v>411</v>
      </c>
      <c r="B1450" s="54" t="s">
        <v>1354</v>
      </c>
      <c r="C1450" s="46"/>
    </row>
    <row r="1451" spans="1:3">
      <c r="A1451" s="52">
        <v>412</v>
      </c>
      <c r="B1451" s="54" t="s">
        <v>867</v>
      </c>
      <c r="C1451" s="46"/>
    </row>
    <row r="1452" spans="1:3">
      <c r="A1452" s="50">
        <v>500</v>
      </c>
      <c r="B1452" s="55" t="s">
        <v>832</v>
      </c>
      <c r="C1452" s="46"/>
    </row>
    <row r="1453" spans="1:3">
      <c r="A1453" s="52">
        <v>501</v>
      </c>
      <c r="B1453" s="54" t="s">
        <v>558</v>
      </c>
      <c r="C1453" s="46"/>
    </row>
    <row r="1454" spans="1:3">
      <c r="A1454" s="52">
        <v>502</v>
      </c>
      <c r="B1454" s="54" t="s">
        <v>559</v>
      </c>
      <c r="C1454" s="46"/>
    </row>
    <row r="1455" spans="1:3">
      <c r="A1455" s="52">
        <v>503</v>
      </c>
      <c r="B1455" s="53" t="s">
        <v>330</v>
      </c>
      <c r="C1455" s="46"/>
    </row>
    <row r="1456" spans="1:3">
      <c r="A1456" s="52">
        <v>504</v>
      </c>
      <c r="B1456" s="54" t="s">
        <v>707</v>
      </c>
      <c r="C1456" s="46"/>
    </row>
    <row r="1457" spans="1:3">
      <c r="A1457" s="52">
        <v>505</v>
      </c>
      <c r="B1457" s="54" t="s">
        <v>770</v>
      </c>
      <c r="C1457" s="46"/>
    </row>
    <row r="1458" spans="1:3">
      <c r="A1458" s="50">
        <v>600</v>
      </c>
      <c r="B1458" s="57" t="s">
        <v>569</v>
      </c>
      <c r="C1458" s="46"/>
    </row>
    <row r="1459" spans="1:3">
      <c r="A1459" s="52">
        <v>601</v>
      </c>
      <c r="B1459" s="53" t="s">
        <v>570</v>
      </c>
      <c r="C1459" s="46"/>
    </row>
    <row r="1460" spans="1:3">
      <c r="A1460" s="52">
        <v>602</v>
      </c>
      <c r="B1460" s="54" t="s">
        <v>1610</v>
      </c>
      <c r="C1460" s="46"/>
    </row>
    <row r="1461" spans="1:3">
      <c r="A1461" s="52">
        <v>603</v>
      </c>
      <c r="B1461" s="54" t="s">
        <v>1611</v>
      </c>
      <c r="C1461" s="46"/>
    </row>
    <row r="1462" spans="1:3">
      <c r="A1462" s="52">
        <v>604</v>
      </c>
      <c r="B1462" s="54" t="s">
        <v>1800</v>
      </c>
      <c r="C1462" s="46"/>
    </row>
    <row r="1463" spans="1:3">
      <c r="A1463" s="52">
        <v>605</v>
      </c>
      <c r="B1463" s="54" t="s">
        <v>509</v>
      </c>
      <c r="C1463" s="46"/>
    </row>
    <row r="1464" spans="1:3">
      <c r="A1464" s="50">
        <v>700</v>
      </c>
      <c r="B1464" s="57" t="s">
        <v>1612</v>
      </c>
      <c r="C1464" s="46"/>
    </row>
    <row r="1465" spans="1:3">
      <c r="A1465" s="52">
        <v>701</v>
      </c>
      <c r="B1465" s="54" t="s">
        <v>32</v>
      </c>
      <c r="C1465" s="46"/>
    </row>
    <row r="1466" spans="1:3">
      <c r="A1466" s="52">
        <v>702</v>
      </c>
      <c r="B1466" s="54" t="s">
        <v>81</v>
      </c>
      <c r="C1466" s="46"/>
    </row>
    <row r="1467" spans="1:3">
      <c r="A1467" s="52">
        <v>703</v>
      </c>
      <c r="B1467" s="54" t="s">
        <v>1801</v>
      </c>
      <c r="C1467" s="46"/>
    </row>
    <row r="1468" spans="1:3">
      <c r="A1468" s="52">
        <v>704</v>
      </c>
      <c r="B1468" s="54" t="s">
        <v>375</v>
      </c>
      <c r="C1468" s="46"/>
    </row>
    <row r="1469" spans="1:3">
      <c r="A1469" s="52">
        <v>705</v>
      </c>
      <c r="B1469" s="54" t="s">
        <v>1048</v>
      </c>
      <c r="C1469" s="46"/>
    </row>
    <row r="1470" spans="1:3">
      <c r="A1470" s="58">
        <v>706</v>
      </c>
      <c r="B1470" s="59" t="s">
        <v>1049</v>
      </c>
      <c r="C1470" s="46"/>
    </row>
    <row r="1471" spans="1:3">
      <c r="A1471" s="52">
        <v>707</v>
      </c>
      <c r="B1471" s="54" t="s">
        <v>814</v>
      </c>
      <c r="C1471" s="46"/>
    </row>
    <row r="1472" spans="1:3">
      <c r="A1472" s="52">
        <v>708</v>
      </c>
      <c r="B1472" s="54" t="s">
        <v>574</v>
      </c>
      <c r="C1472" s="46"/>
    </row>
    <row r="1473" spans="1:3">
      <c r="A1473" s="52">
        <v>709</v>
      </c>
      <c r="B1473" s="54" t="s">
        <v>53</v>
      </c>
      <c r="C1473" s="46"/>
    </row>
    <row r="1474" spans="1:3">
      <c r="A1474" s="50">
        <v>800</v>
      </c>
      <c r="B1474" s="57" t="s">
        <v>1251</v>
      </c>
      <c r="C1474" s="46"/>
    </row>
    <row r="1475" spans="1:3">
      <c r="A1475" s="52">
        <v>801</v>
      </c>
      <c r="B1475" s="54" t="s">
        <v>390</v>
      </c>
      <c r="C1475" s="46"/>
    </row>
    <row r="1476" spans="1:3">
      <c r="A1476" s="52">
        <v>802</v>
      </c>
      <c r="B1476" s="54" t="s">
        <v>335</v>
      </c>
      <c r="C1476" s="46"/>
    </row>
    <row r="1477" spans="1:3">
      <c r="A1477" s="52">
        <v>803</v>
      </c>
      <c r="B1477" s="54" t="s">
        <v>1252</v>
      </c>
      <c r="C1477" s="46"/>
    </row>
    <row r="1478" spans="1:3">
      <c r="A1478" s="52">
        <v>804</v>
      </c>
      <c r="B1478" s="54" t="s">
        <v>1271</v>
      </c>
      <c r="C1478" s="46"/>
    </row>
    <row r="1479" spans="1:3">
      <c r="A1479" s="50">
        <v>900</v>
      </c>
      <c r="B1479" s="57" t="s">
        <v>1272</v>
      </c>
      <c r="C1479" s="46"/>
    </row>
    <row r="1480" spans="1:3">
      <c r="A1480" s="52">
        <v>901</v>
      </c>
      <c r="B1480" s="54" t="s">
        <v>239</v>
      </c>
      <c r="C1480" s="46"/>
    </row>
    <row r="1481" spans="1:3">
      <c r="A1481" s="52">
        <v>902</v>
      </c>
      <c r="B1481" s="54" t="s">
        <v>240</v>
      </c>
      <c r="C1481" s="46"/>
    </row>
    <row r="1482" spans="1:3">
      <c r="A1482" s="52">
        <v>903</v>
      </c>
      <c r="B1482" s="54" t="s">
        <v>192</v>
      </c>
      <c r="C1482" s="46"/>
    </row>
    <row r="1483" spans="1:3">
      <c r="A1483" s="52">
        <v>904</v>
      </c>
      <c r="B1483" s="54" t="s">
        <v>229</v>
      </c>
      <c r="C1483" s="46"/>
    </row>
    <row r="1484" spans="1:3">
      <c r="A1484" s="52">
        <v>905</v>
      </c>
      <c r="B1484" s="60" t="s">
        <v>58</v>
      </c>
      <c r="C1484" s="46"/>
    </row>
    <row r="1485" spans="1:3">
      <c r="A1485" s="52">
        <v>906</v>
      </c>
      <c r="B1485" s="60" t="s">
        <v>912</v>
      </c>
      <c r="C1485" s="46"/>
    </row>
    <row r="1486" spans="1:3">
      <c r="A1486" s="52">
        <v>907</v>
      </c>
      <c r="B1486" s="54" t="s">
        <v>913</v>
      </c>
      <c r="C1486" s="46"/>
    </row>
    <row r="1487" spans="1:3">
      <c r="A1487" s="52">
        <v>908</v>
      </c>
      <c r="B1487" s="53" t="s">
        <v>1273</v>
      </c>
      <c r="C1487" s="46"/>
    </row>
    <row r="1488" spans="1:3">
      <c r="A1488" s="52">
        <v>909</v>
      </c>
      <c r="B1488" s="54" t="s">
        <v>1274</v>
      </c>
      <c r="C1488" s="46"/>
    </row>
    <row r="1489" spans="1:3">
      <c r="A1489" s="50">
        <v>1000</v>
      </c>
      <c r="B1489" s="57" t="s">
        <v>1030</v>
      </c>
      <c r="C1489" s="46"/>
    </row>
    <row r="1490" spans="1:3">
      <c r="A1490" s="52">
        <v>1001</v>
      </c>
      <c r="B1490" s="54" t="s">
        <v>428</v>
      </c>
      <c r="C1490" s="46"/>
    </row>
    <row r="1491" spans="1:3">
      <c r="A1491" s="52">
        <v>1002</v>
      </c>
      <c r="B1491" s="54" t="s">
        <v>77</v>
      </c>
      <c r="C1491" s="46"/>
    </row>
    <row r="1492" spans="1:3">
      <c r="A1492" s="52">
        <v>1003</v>
      </c>
      <c r="B1492" s="54" t="s">
        <v>353</v>
      </c>
      <c r="C1492" s="46"/>
    </row>
    <row r="1493" spans="1:3">
      <c r="A1493" s="52">
        <v>1004</v>
      </c>
      <c r="B1493" s="53" t="s">
        <v>1031</v>
      </c>
      <c r="C1493" s="46"/>
    </row>
    <row r="1494" spans="1:3">
      <c r="A1494" s="52">
        <v>1005</v>
      </c>
      <c r="B1494" s="54" t="s">
        <v>1034</v>
      </c>
      <c r="C1494" s="46"/>
    </row>
    <row r="1495" spans="1:3">
      <c r="A1495" s="52">
        <v>1006</v>
      </c>
      <c r="B1495" s="54" t="s">
        <v>78</v>
      </c>
      <c r="C1495" s="46"/>
    </row>
    <row r="1496" spans="1:3">
      <c r="A1496" s="50">
        <v>1100</v>
      </c>
      <c r="B1496" s="57" t="s">
        <v>1275</v>
      </c>
      <c r="C1496" s="46"/>
    </row>
    <row r="1497" spans="1:3">
      <c r="A1497" s="52">
        <v>1101</v>
      </c>
      <c r="B1497" s="54" t="s">
        <v>1276</v>
      </c>
      <c r="C1497" s="46"/>
    </row>
    <row r="1498" spans="1:3">
      <c r="A1498" s="52">
        <v>1102</v>
      </c>
      <c r="B1498" s="60" t="s">
        <v>1277</v>
      </c>
      <c r="C1498" s="46"/>
    </row>
    <row r="1499" spans="1:3">
      <c r="A1499" s="52">
        <v>1103</v>
      </c>
      <c r="B1499" s="54" t="s">
        <v>1278</v>
      </c>
      <c r="C1499" s="46"/>
    </row>
    <row r="1500" spans="1:3">
      <c r="A1500" s="52">
        <v>1104</v>
      </c>
      <c r="B1500" s="54" t="s">
        <v>1279</v>
      </c>
      <c r="C1500" s="46"/>
    </row>
    <row r="1501" spans="1:3">
      <c r="A1501" s="52">
        <v>1105</v>
      </c>
      <c r="B1501" s="54" t="s">
        <v>1280</v>
      </c>
      <c r="C1501" s="46"/>
    </row>
    <row r="1502" spans="1:3">
      <c r="A1502" s="50">
        <v>1200</v>
      </c>
      <c r="B1502" s="57" t="s">
        <v>1281</v>
      </c>
    </row>
    <row r="1503" spans="1:3">
      <c r="A1503" s="52">
        <v>1201</v>
      </c>
      <c r="B1503" s="54" t="s">
        <v>336</v>
      </c>
    </row>
    <row r="1504" spans="1:3">
      <c r="A1504" s="52">
        <v>1202</v>
      </c>
      <c r="B1504" s="54" t="s">
        <v>185</v>
      </c>
    </row>
    <row r="1505" spans="1:2">
      <c r="A1505" s="52">
        <v>1203</v>
      </c>
      <c r="B1505" s="54" t="s">
        <v>1282</v>
      </c>
    </row>
    <row r="1506" spans="1:2">
      <c r="A1506" s="52">
        <v>1204</v>
      </c>
      <c r="B1506" s="54" t="s">
        <v>1283</v>
      </c>
    </row>
    <row r="1507" spans="1:2">
      <c r="A1507" s="50">
        <v>1300</v>
      </c>
      <c r="B1507" s="57" t="s">
        <v>1284</v>
      </c>
    </row>
    <row r="1508" spans="1:2">
      <c r="A1508" s="52">
        <v>1301</v>
      </c>
      <c r="B1508" s="54" t="s">
        <v>511</v>
      </c>
    </row>
    <row r="1509" spans="1:2">
      <c r="A1509" s="52">
        <v>1302</v>
      </c>
      <c r="B1509" s="54" t="s">
        <v>866</v>
      </c>
    </row>
    <row r="1510" spans="1:2" ht="25.5">
      <c r="A1510" s="50">
        <v>1400</v>
      </c>
      <c r="B1510" s="57" t="s">
        <v>880</v>
      </c>
    </row>
    <row r="1511" spans="1:2">
      <c r="A1511" s="52">
        <v>1401</v>
      </c>
      <c r="B1511" s="54" t="s">
        <v>881</v>
      </c>
    </row>
    <row r="1512" spans="1:2">
      <c r="A1512" s="52">
        <v>1402</v>
      </c>
      <c r="B1512" s="54" t="s">
        <v>882</v>
      </c>
    </row>
    <row r="1513" spans="1:2" ht="25.5">
      <c r="A1513" s="52">
        <v>1403</v>
      </c>
      <c r="B1513" s="54" t="s">
        <v>883</v>
      </c>
    </row>
  </sheetData>
  <sheetProtection selectLockedCells="1" selectUnlockedCells="1"/>
  <phoneticPr fontId="0" type="noConversion"/>
  <pageMargins left="0.75" right="0.75" top="1" bottom="1" header="0.5" footer="0.5"/>
  <pageSetup paperSize="9" scale="77" fitToHeight="3" orientation="portrait" r:id="rId1"/>
  <headerFooter alignWithMargins="0"/>
</worksheet>
</file>

<file path=xl/worksheets/sheet8.xml><?xml version="1.0" encoding="utf-8"?>
<worksheet xmlns="http://schemas.openxmlformats.org/spreadsheetml/2006/main" xmlns:r="http://schemas.openxmlformats.org/officeDocument/2006/relationships">
  <sheetPr codeName="Лист27"/>
  <dimension ref="A1:C4017"/>
  <sheetViews>
    <sheetView showGridLines="0" topLeftCell="A3269" zoomScaleSheetLayoutView="100" workbookViewId="0">
      <selection activeCell="B3905" sqref="B3905"/>
    </sheetView>
  </sheetViews>
  <sheetFormatPr defaultColWidth="9.140625" defaultRowHeight="12.75"/>
  <cols>
    <col min="1" max="1" width="11.85546875" style="63" customWidth="1"/>
    <col min="2" max="2" width="110.5703125" style="64" customWidth="1"/>
    <col min="3" max="16384" width="9.140625" style="76"/>
  </cols>
  <sheetData>
    <row r="1" hidden="1"/>
    <row r="2" hidden="1"/>
    <row r="3" hidden="1"/>
    <row r="4" hidden="1"/>
    <row r="5" hidden="1"/>
    <row r="6" hidden="1"/>
    <row r="7" hidden="1"/>
    <row r="8" hidden="1"/>
    <row r="9" hidden="1"/>
    <row r="10" hidden="1"/>
    <row r="11" hidden="1"/>
    <row r="12" hidden="1"/>
    <row r="13" hidden="1"/>
    <row r="14" hidden="1"/>
    <row r="15" hidden="1"/>
    <row r="16"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spans="1:2" hidden="1"/>
    <row r="2034" spans="1:2" ht="28.5" customHeight="1"/>
    <row r="2035" spans="1:2" ht="34.5" customHeight="1"/>
    <row r="2036" spans="1:2">
      <c r="A2036" s="112">
        <v>10000</v>
      </c>
      <c r="B2036" s="110" t="s">
        <v>1346</v>
      </c>
    </row>
    <row r="2037" spans="1:2">
      <c r="A2037" s="112">
        <v>10100</v>
      </c>
      <c r="B2037" s="110" t="s">
        <v>423</v>
      </c>
    </row>
    <row r="2038" spans="1:2">
      <c r="A2038" s="112">
        <v>10200</v>
      </c>
      <c r="B2038" s="110" t="s">
        <v>1079</v>
      </c>
    </row>
    <row r="2039" spans="1:2">
      <c r="A2039" s="112">
        <v>10300</v>
      </c>
      <c r="B2039" s="110" t="s">
        <v>1062</v>
      </c>
    </row>
    <row r="2040" spans="1:2">
      <c r="A2040" s="112">
        <v>10400</v>
      </c>
      <c r="B2040" s="110" t="s">
        <v>1063</v>
      </c>
    </row>
    <row r="2041" spans="1:2" ht="25.5">
      <c r="A2041" s="112">
        <v>10500</v>
      </c>
      <c r="B2041" s="110" t="s">
        <v>1890</v>
      </c>
    </row>
    <row r="2042" spans="1:2">
      <c r="A2042" s="112">
        <v>10600</v>
      </c>
      <c r="B2042" s="110" t="s">
        <v>1606</v>
      </c>
    </row>
    <row r="2043" spans="1:2">
      <c r="A2043" s="112">
        <v>10700</v>
      </c>
      <c r="B2043" s="110" t="s">
        <v>1607</v>
      </c>
    </row>
    <row r="2044" spans="1:2">
      <c r="A2044" s="112">
        <v>10800</v>
      </c>
      <c r="B2044" s="110" t="s">
        <v>1797</v>
      </c>
    </row>
    <row r="2045" spans="1:2">
      <c r="A2045" s="112">
        <v>10900</v>
      </c>
      <c r="B2045" s="110" t="s">
        <v>1214</v>
      </c>
    </row>
    <row r="2046" spans="1:2">
      <c r="A2046" s="112">
        <v>11000</v>
      </c>
      <c r="B2046" s="110" t="s">
        <v>1215</v>
      </c>
    </row>
    <row r="2047" spans="1:2">
      <c r="A2047" s="112">
        <v>11100</v>
      </c>
      <c r="B2047" s="110" t="s">
        <v>1037</v>
      </c>
    </row>
    <row r="2048" spans="1:2">
      <c r="A2048" s="112">
        <v>11200</v>
      </c>
      <c r="B2048" s="110" t="s">
        <v>804</v>
      </c>
    </row>
    <row r="2049" spans="1:2">
      <c r="A2049" s="112">
        <v>11300</v>
      </c>
      <c r="B2049" s="110" t="s">
        <v>421</v>
      </c>
    </row>
    <row r="2050" spans="1:2">
      <c r="A2050" s="112">
        <v>11400</v>
      </c>
      <c r="B2050" s="110" t="s">
        <v>1145</v>
      </c>
    </row>
    <row r="2051" spans="1:2">
      <c r="A2051" s="112">
        <v>11500</v>
      </c>
      <c r="B2051" s="110" t="s">
        <v>1146</v>
      </c>
    </row>
    <row r="2052" spans="1:2">
      <c r="A2052" s="112">
        <v>11600</v>
      </c>
      <c r="B2052" s="110" t="s">
        <v>382</v>
      </c>
    </row>
    <row r="2053" spans="1:2">
      <c r="A2053" s="112">
        <v>11700</v>
      </c>
      <c r="B2053" s="110" t="s">
        <v>1183</v>
      </c>
    </row>
    <row r="2054" spans="1:2" ht="25.5">
      <c r="A2054" s="112">
        <v>11800</v>
      </c>
      <c r="B2054" s="110" t="s">
        <v>772</v>
      </c>
    </row>
    <row r="2055" spans="1:2">
      <c r="A2055" s="112">
        <v>11900</v>
      </c>
      <c r="B2055" s="110" t="s">
        <v>773</v>
      </c>
    </row>
    <row r="2056" spans="1:2" ht="76.5">
      <c r="A2056" s="112">
        <v>12000</v>
      </c>
      <c r="B2056" s="111" t="s">
        <v>1141</v>
      </c>
    </row>
    <row r="2057" spans="1:2">
      <c r="A2057" s="112">
        <v>12200</v>
      </c>
      <c r="B2057" s="110" t="s">
        <v>774</v>
      </c>
    </row>
    <row r="2058" spans="1:2">
      <c r="A2058" s="112">
        <v>12300</v>
      </c>
      <c r="B2058" s="110" t="s">
        <v>775</v>
      </c>
    </row>
    <row r="2059" spans="1:2">
      <c r="A2059" s="112">
        <v>12400</v>
      </c>
      <c r="B2059" s="110" t="s">
        <v>1515</v>
      </c>
    </row>
    <row r="2060" spans="1:2">
      <c r="A2060" s="112">
        <v>12500</v>
      </c>
      <c r="B2060" s="110" t="s">
        <v>1347</v>
      </c>
    </row>
    <row r="2061" spans="1:2">
      <c r="A2061" s="112">
        <v>12600</v>
      </c>
      <c r="B2061" s="110" t="s">
        <v>1348</v>
      </c>
    </row>
    <row r="2062" spans="1:2">
      <c r="A2062" s="112">
        <v>12700</v>
      </c>
      <c r="B2062" s="110" t="s">
        <v>531</v>
      </c>
    </row>
    <row r="2063" spans="1:2">
      <c r="A2063" s="112">
        <v>12900</v>
      </c>
      <c r="B2063" s="110" t="s">
        <v>1142</v>
      </c>
    </row>
    <row r="2064" spans="1:2">
      <c r="A2064" s="112">
        <v>13000</v>
      </c>
      <c r="B2064" s="110" t="s">
        <v>245</v>
      </c>
    </row>
    <row r="2065" spans="1:2">
      <c r="A2065" s="112">
        <v>13100</v>
      </c>
      <c r="B2065" s="110" t="s">
        <v>246</v>
      </c>
    </row>
    <row r="2066" spans="1:2">
      <c r="A2066" s="112">
        <v>13200</v>
      </c>
      <c r="B2066" s="110" t="s">
        <v>247</v>
      </c>
    </row>
    <row r="2067" spans="1:2">
      <c r="A2067" s="112">
        <v>13300</v>
      </c>
      <c r="B2067" s="110" t="s">
        <v>362</v>
      </c>
    </row>
    <row r="2068" spans="1:2">
      <c r="A2068" s="112">
        <v>13400</v>
      </c>
      <c r="B2068" s="110" t="s">
        <v>363</v>
      </c>
    </row>
    <row r="2069" spans="1:2" ht="25.5">
      <c r="A2069" s="112">
        <v>13500</v>
      </c>
      <c r="B2069" s="110" t="s">
        <v>1609</v>
      </c>
    </row>
    <row r="2070" spans="1:2">
      <c r="A2070" s="112">
        <v>13600</v>
      </c>
      <c r="B2070" s="110" t="s">
        <v>1210</v>
      </c>
    </row>
    <row r="2071" spans="1:2" ht="51">
      <c r="A2071" s="112">
        <v>13700</v>
      </c>
      <c r="B2071" s="111" t="s">
        <v>488</v>
      </c>
    </row>
    <row r="2072" spans="1:2">
      <c r="A2072" s="112">
        <v>13800</v>
      </c>
      <c r="B2072" s="110" t="s">
        <v>57</v>
      </c>
    </row>
    <row r="2073" spans="1:2">
      <c r="A2073" s="112">
        <v>13801</v>
      </c>
      <c r="B2073" s="110" t="s">
        <v>57</v>
      </c>
    </row>
    <row r="2074" spans="1:2" ht="25.5">
      <c r="A2074" s="112">
        <v>14000</v>
      </c>
      <c r="B2074" s="110" t="s">
        <v>1396</v>
      </c>
    </row>
    <row r="2075" spans="1:2">
      <c r="A2075" s="112">
        <v>14100</v>
      </c>
      <c r="B2075" s="110" t="s">
        <v>195</v>
      </c>
    </row>
    <row r="2076" spans="1:2" ht="25.5">
      <c r="A2076" s="112">
        <v>14200</v>
      </c>
      <c r="B2076" s="110" t="s">
        <v>1852</v>
      </c>
    </row>
    <row r="2077" spans="1:2">
      <c r="A2077" s="112">
        <v>14300</v>
      </c>
      <c r="B2077" s="110" t="s">
        <v>587</v>
      </c>
    </row>
    <row r="2078" spans="1:2" ht="25.5">
      <c r="A2078" s="112">
        <v>14400</v>
      </c>
      <c r="B2078" s="110" t="s">
        <v>1360</v>
      </c>
    </row>
    <row r="2079" spans="1:2" ht="25.5">
      <c r="A2079" s="112">
        <v>14500</v>
      </c>
      <c r="B2079" s="110" t="s">
        <v>215</v>
      </c>
    </row>
    <row r="2080" spans="1:2">
      <c r="A2080" s="112">
        <v>14600</v>
      </c>
      <c r="B2080" s="110" t="s">
        <v>216</v>
      </c>
    </row>
    <row r="2081" spans="1:2">
      <c r="A2081" s="112">
        <v>14700</v>
      </c>
      <c r="B2081" s="110" t="s">
        <v>92</v>
      </c>
    </row>
    <row r="2082" spans="1:2">
      <c r="A2082" s="112">
        <v>14900</v>
      </c>
      <c r="B2082" s="110" t="s">
        <v>1143</v>
      </c>
    </row>
    <row r="2083" spans="1:2" ht="25.5">
      <c r="A2083" s="112">
        <v>15100</v>
      </c>
      <c r="B2083" s="110" t="s">
        <v>596</v>
      </c>
    </row>
    <row r="2084" spans="1:2" ht="38.25">
      <c r="A2084" s="112">
        <v>15200</v>
      </c>
      <c r="B2084" s="110" t="s">
        <v>597</v>
      </c>
    </row>
    <row r="2085" spans="1:2" ht="25.5">
      <c r="A2085" s="112">
        <v>15300</v>
      </c>
      <c r="B2085" s="110" t="s">
        <v>598</v>
      </c>
    </row>
    <row r="2086" spans="1:2">
      <c r="A2086" s="112">
        <v>15500</v>
      </c>
      <c r="B2086" s="110" t="s">
        <v>578</v>
      </c>
    </row>
    <row r="2087" spans="1:2">
      <c r="A2087" s="112">
        <v>15800</v>
      </c>
      <c r="B2087" s="110" t="s">
        <v>579</v>
      </c>
    </row>
    <row r="2088" spans="1:2">
      <c r="A2088" s="112">
        <v>16700</v>
      </c>
      <c r="B2088" s="110" t="s">
        <v>48</v>
      </c>
    </row>
    <row r="2089" spans="1:2">
      <c r="A2089" s="112">
        <v>16800</v>
      </c>
      <c r="B2089" s="110" t="s">
        <v>618</v>
      </c>
    </row>
    <row r="2090" spans="1:2">
      <c r="A2090" s="112">
        <v>16801</v>
      </c>
      <c r="B2090" s="110" t="s">
        <v>386</v>
      </c>
    </row>
    <row r="2091" spans="1:2" ht="25.5">
      <c r="A2091" s="112">
        <v>16802</v>
      </c>
      <c r="B2091" s="110" t="s">
        <v>160</v>
      </c>
    </row>
    <row r="2092" spans="1:2">
      <c r="A2092" s="112">
        <v>17000</v>
      </c>
      <c r="B2092" s="110" t="s">
        <v>896</v>
      </c>
    </row>
    <row r="2093" spans="1:2">
      <c r="A2093" s="112">
        <v>17100</v>
      </c>
      <c r="B2093" s="110" t="s">
        <v>897</v>
      </c>
    </row>
    <row r="2094" spans="1:2">
      <c r="A2094" s="112">
        <v>17101</v>
      </c>
      <c r="B2094" s="110" t="s">
        <v>289</v>
      </c>
    </row>
    <row r="2095" spans="1:2">
      <c r="A2095" s="112">
        <v>17102</v>
      </c>
      <c r="B2095" s="110" t="s">
        <v>167</v>
      </c>
    </row>
    <row r="2096" spans="1:2">
      <c r="A2096" s="112">
        <v>17103</v>
      </c>
      <c r="B2096" s="110" t="s">
        <v>168</v>
      </c>
    </row>
    <row r="2097" spans="1:2">
      <c r="A2097" s="112">
        <v>17200</v>
      </c>
      <c r="B2097" s="110" t="s">
        <v>231</v>
      </c>
    </row>
    <row r="2098" spans="1:2">
      <c r="A2098" s="112">
        <v>17201</v>
      </c>
      <c r="B2098" s="110" t="s">
        <v>632</v>
      </c>
    </row>
    <row r="2099" spans="1:2">
      <c r="A2099" s="112">
        <v>17202</v>
      </c>
      <c r="B2099" s="110" t="s">
        <v>633</v>
      </c>
    </row>
    <row r="2100" spans="1:2">
      <c r="A2100" s="112">
        <v>17203</v>
      </c>
      <c r="B2100" s="110" t="s">
        <v>576</v>
      </c>
    </row>
    <row r="2101" spans="1:2">
      <c r="A2101" s="112">
        <v>17500</v>
      </c>
      <c r="B2101" s="110" t="s">
        <v>1181</v>
      </c>
    </row>
    <row r="2102" spans="1:2">
      <c r="A2102" s="112">
        <v>17600</v>
      </c>
      <c r="B2102" s="110" t="s">
        <v>1081</v>
      </c>
    </row>
    <row r="2103" spans="1:2">
      <c r="A2103" s="112">
        <v>17900</v>
      </c>
      <c r="B2103" s="110" t="s">
        <v>1082</v>
      </c>
    </row>
    <row r="2104" spans="1:2">
      <c r="A2104" s="112">
        <v>18200</v>
      </c>
      <c r="B2104" s="110" t="s">
        <v>1083</v>
      </c>
    </row>
    <row r="2105" spans="1:2">
      <c r="A2105" s="112">
        <v>19900</v>
      </c>
      <c r="B2105" s="110" t="s">
        <v>52</v>
      </c>
    </row>
    <row r="2106" spans="1:2" ht="25.5">
      <c r="A2106" s="112">
        <v>20000</v>
      </c>
      <c r="B2106" s="110" t="s">
        <v>1526</v>
      </c>
    </row>
    <row r="2107" spans="1:2">
      <c r="A2107" s="112">
        <v>20300</v>
      </c>
      <c r="B2107" s="110" t="s">
        <v>922</v>
      </c>
    </row>
    <row r="2108" spans="1:2">
      <c r="A2108" s="112">
        <v>20400</v>
      </c>
      <c r="B2108" s="110" t="s">
        <v>1063</v>
      </c>
    </row>
    <row r="2109" spans="1:2">
      <c r="A2109" s="112">
        <v>21100</v>
      </c>
      <c r="B2109" s="110" t="s">
        <v>1028</v>
      </c>
    </row>
    <row r="2110" spans="1:2">
      <c r="A2110" s="112">
        <v>21200</v>
      </c>
      <c r="B2110" s="110" t="s">
        <v>532</v>
      </c>
    </row>
    <row r="2111" spans="1:2">
      <c r="A2111" s="112">
        <v>22500</v>
      </c>
      <c r="B2111" s="110" t="s">
        <v>921</v>
      </c>
    </row>
    <row r="2112" spans="1:2">
      <c r="A2112" s="112">
        <v>100000</v>
      </c>
      <c r="B2112" s="110" t="s">
        <v>1090</v>
      </c>
    </row>
    <row r="2113" spans="1:2">
      <c r="A2113" s="112">
        <v>100100</v>
      </c>
      <c r="B2113" s="110" t="s">
        <v>1044</v>
      </c>
    </row>
    <row r="2114" spans="1:2">
      <c r="A2114" s="112">
        <v>100200</v>
      </c>
      <c r="B2114" s="110" t="s">
        <v>450</v>
      </c>
    </row>
    <row r="2115" spans="1:2">
      <c r="A2115" s="112">
        <v>200000</v>
      </c>
      <c r="B2115" s="110" t="s">
        <v>1195</v>
      </c>
    </row>
    <row r="2116" spans="1:2">
      <c r="A2116" s="112">
        <v>200002</v>
      </c>
      <c r="B2116" s="110" t="s">
        <v>1746</v>
      </c>
    </row>
    <row r="2117" spans="1:2">
      <c r="A2117" s="112">
        <v>200003</v>
      </c>
      <c r="B2117" s="110" t="s">
        <v>786</v>
      </c>
    </row>
    <row r="2118" spans="1:2">
      <c r="A2118" s="112">
        <v>200100</v>
      </c>
      <c r="B2118" s="110" t="s">
        <v>1518</v>
      </c>
    </row>
    <row r="2119" spans="1:2">
      <c r="A2119" s="112">
        <v>200200</v>
      </c>
      <c r="B2119" s="110" t="s">
        <v>1073</v>
      </c>
    </row>
    <row r="2120" spans="1:2">
      <c r="A2120" s="112">
        <v>200300</v>
      </c>
      <c r="B2120" s="110" t="s">
        <v>1074</v>
      </c>
    </row>
    <row r="2121" spans="1:2" ht="25.5">
      <c r="A2121" s="112">
        <v>200400</v>
      </c>
      <c r="B2121" s="110" t="s">
        <v>1209</v>
      </c>
    </row>
    <row r="2122" spans="1:2">
      <c r="A2122" s="112">
        <v>210000</v>
      </c>
      <c r="B2122" s="110" t="s">
        <v>74</v>
      </c>
    </row>
    <row r="2123" spans="1:2">
      <c r="A2123" s="112">
        <v>219900</v>
      </c>
      <c r="B2123" s="110" t="s">
        <v>52</v>
      </c>
    </row>
    <row r="2124" spans="1:2">
      <c r="A2124" s="112">
        <v>300000</v>
      </c>
      <c r="B2124" s="110" t="s">
        <v>1050</v>
      </c>
    </row>
    <row r="2125" spans="1:2">
      <c r="A2125" s="112">
        <v>300100</v>
      </c>
      <c r="B2125" s="110" t="s">
        <v>1016</v>
      </c>
    </row>
    <row r="2126" spans="1:2">
      <c r="A2126" s="112">
        <v>300300</v>
      </c>
      <c r="B2126" s="110" t="s">
        <v>599</v>
      </c>
    </row>
    <row r="2127" spans="1:2">
      <c r="A2127" s="112">
        <v>300301</v>
      </c>
      <c r="B2127" s="110" t="s">
        <v>788</v>
      </c>
    </row>
    <row r="2128" spans="1:2">
      <c r="A2128" s="112">
        <v>300302</v>
      </c>
      <c r="B2128" s="110" t="s">
        <v>789</v>
      </c>
    </row>
    <row r="2129" spans="1:2">
      <c r="A2129" s="112">
        <v>300400</v>
      </c>
      <c r="B2129" s="110" t="s">
        <v>422</v>
      </c>
    </row>
    <row r="2130" spans="1:2">
      <c r="A2130" s="112">
        <v>300500</v>
      </c>
      <c r="B2130" s="110" t="s">
        <v>1267</v>
      </c>
    </row>
    <row r="2131" spans="1:2">
      <c r="A2131" s="112">
        <v>300600</v>
      </c>
      <c r="B2131" s="110" t="s">
        <v>1268</v>
      </c>
    </row>
    <row r="2132" spans="1:2">
      <c r="A2132" s="112">
        <v>300700</v>
      </c>
      <c r="B2132" s="110" t="s">
        <v>672</v>
      </c>
    </row>
    <row r="2133" spans="1:2">
      <c r="A2133" s="112">
        <v>300800</v>
      </c>
      <c r="B2133" s="110" t="s">
        <v>673</v>
      </c>
    </row>
    <row r="2134" spans="1:2" ht="25.5">
      <c r="A2134" s="112">
        <v>300900</v>
      </c>
      <c r="B2134" s="110" t="s">
        <v>600</v>
      </c>
    </row>
    <row r="2135" spans="1:2">
      <c r="A2135" s="112">
        <v>301000</v>
      </c>
      <c r="B2135" s="110" t="s">
        <v>601</v>
      </c>
    </row>
    <row r="2136" spans="1:2">
      <c r="A2136" s="112">
        <v>301100</v>
      </c>
      <c r="B2136" s="110" t="s">
        <v>602</v>
      </c>
    </row>
    <row r="2137" spans="1:2">
      <c r="A2137" s="112">
        <v>301200</v>
      </c>
      <c r="B2137" s="110" t="s">
        <v>603</v>
      </c>
    </row>
    <row r="2138" spans="1:2">
      <c r="A2138" s="112">
        <v>301300</v>
      </c>
      <c r="B2138" s="110" t="s">
        <v>604</v>
      </c>
    </row>
    <row r="2139" spans="1:2">
      <c r="A2139" s="112">
        <v>301400</v>
      </c>
      <c r="B2139" s="110" t="s">
        <v>605</v>
      </c>
    </row>
    <row r="2140" spans="1:2">
      <c r="A2140" s="112">
        <v>309600</v>
      </c>
      <c r="B2140" s="110" t="s">
        <v>674</v>
      </c>
    </row>
    <row r="2141" spans="1:2">
      <c r="A2141" s="112">
        <v>309700</v>
      </c>
      <c r="B2141" s="110" t="s">
        <v>1103</v>
      </c>
    </row>
    <row r="2142" spans="1:2">
      <c r="A2142" s="112">
        <v>309800</v>
      </c>
      <c r="B2142" s="110" t="s">
        <v>1104</v>
      </c>
    </row>
    <row r="2143" spans="1:2">
      <c r="A2143" s="112">
        <v>310000</v>
      </c>
      <c r="B2143" s="110" t="s">
        <v>395</v>
      </c>
    </row>
    <row r="2144" spans="1:2">
      <c r="A2144" s="112">
        <v>310100</v>
      </c>
      <c r="B2144" s="110" t="s">
        <v>1247</v>
      </c>
    </row>
    <row r="2145" spans="1:2">
      <c r="A2145" s="112">
        <v>310200</v>
      </c>
      <c r="B2145" s="110" t="s">
        <v>915</v>
      </c>
    </row>
    <row r="2146" spans="1:2">
      <c r="A2146" s="112">
        <v>310300</v>
      </c>
      <c r="B2146" s="110" t="s">
        <v>916</v>
      </c>
    </row>
    <row r="2147" spans="1:2">
      <c r="A2147" s="112">
        <v>320000</v>
      </c>
      <c r="B2147" s="110" t="s">
        <v>385</v>
      </c>
    </row>
    <row r="2148" spans="1:2">
      <c r="A2148" s="112">
        <v>326900</v>
      </c>
      <c r="B2148" s="110" t="s">
        <v>347</v>
      </c>
    </row>
    <row r="2149" spans="1:2">
      <c r="A2149" s="112">
        <v>329600</v>
      </c>
      <c r="B2149" s="110" t="s">
        <v>674</v>
      </c>
    </row>
    <row r="2150" spans="1:2">
      <c r="A2150" s="112">
        <v>329800</v>
      </c>
      <c r="B2150" s="110" t="s">
        <v>1104</v>
      </c>
    </row>
    <row r="2151" spans="1:2">
      <c r="A2151" s="112">
        <v>340000</v>
      </c>
      <c r="B2151" s="110" t="s">
        <v>432</v>
      </c>
    </row>
    <row r="2152" spans="1:2">
      <c r="A2152" s="112">
        <v>340100</v>
      </c>
      <c r="B2152" s="110" t="s">
        <v>75</v>
      </c>
    </row>
    <row r="2153" spans="1:2">
      <c r="A2153" s="112">
        <v>400000</v>
      </c>
      <c r="B2153" s="110" t="s">
        <v>1519</v>
      </c>
    </row>
    <row r="2154" spans="1:2">
      <c r="A2154" s="112">
        <v>400100</v>
      </c>
      <c r="B2154" s="110" t="s">
        <v>186</v>
      </c>
    </row>
    <row r="2155" spans="1:2">
      <c r="A2155" s="112">
        <v>400200</v>
      </c>
      <c r="B2155" s="110" t="s">
        <v>416</v>
      </c>
    </row>
    <row r="2156" spans="1:2">
      <c r="A2156" s="112">
        <v>500000</v>
      </c>
      <c r="B2156" s="110" t="s">
        <v>1618</v>
      </c>
    </row>
    <row r="2157" spans="1:2">
      <c r="A2157" s="112">
        <v>500100</v>
      </c>
      <c r="B2157" s="110" t="s">
        <v>1204</v>
      </c>
    </row>
    <row r="2158" spans="1:2">
      <c r="A2158" s="112">
        <v>509900</v>
      </c>
      <c r="B2158" s="110" t="s">
        <v>52</v>
      </c>
    </row>
    <row r="2159" spans="1:2">
      <c r="A2159" s="112">
        <v>600000</v>
      </c>
      <c r="B2159" s="110" t="s">
        <v>785</v>
      </c>
    </row>
    <row r="2160" spans="1:2">
      <c r="A2160" s="112">
        <v>600400</v>
      </c>
      <c r="B2160" s="110" t="s">
        <v>1063</v>
      </c>
    </row>
    <row r="2161" spans="1:2">
      <c r="A2161" s="112">
        <v>607900</v>
      </c>
      <c r="B2161" s="110" t="s">
        <v>1082</v>
      </c>
    </row>
    <row r="2162" spans="1:2">
      <c r="A2162" s="112">
        <v>609200</v>
      </c>
      <c r="B2162" s="110" t="s">
        <v>1551</v>
      </c>
    </row>
    <row r="2163" spans="1:2" ht="25.5">
      <c r="A2163" s="112">
        <v>609300</v>
      </c>
      <c r="B2163" s="110" t="s">
        <v>660</v>
      </c>
    </row>
    <row r="2164" spans="1:2">
      <c r="A2164" s="112">
        <v>609400</v>
      </c>
      <c r="B2164" s="110" t="s">
        <v>623</v>
      </c>
    </row>
    <row r="2165" spans="1:2">
      <c r="A2165" s="112">
        <v>609900</v>
      </c>
      <c r="B2165" s="110" t="s">
        <v>52</v>
      </c>
    </row>
    <row r="2166" spans="1:2">
      <c r="A2166" s="112">
        <v>610000</v>
      </c>
      <c r="B2166" s="110" t="s">
        <v>164</v>
      </c>
    </row>
    <row r="2167" spans="1:2" ht="25.5">
      <c r="A2167" s="112">
        <v>615600</v>
      </c>
      <c r="B2167" s="110" t="s">
        <v>320</v>
      </c>
    </row>
    <row r="2168" spans="1:2">
      <c r="A2168" s="112">
        <v>619000</v>
      </c>
      <c r="B2168" s="110" t="s">
        <v>942</v>
      </c>
    </row>
    <row r="2169" spans="1:2">
      <c r="A2169" s="112">
        <v>619100</v>
      </c>
      <c r="B2169" s="110" t="s">
        <v>21</v>
      </c>
    </row>
    <row r="2170" spans="1:2">
      <c r="A2170" s="112">
        <v>619200</v>
      </c>
      <c r="B2170" s="110" t="s">
        <v>1551</v>
      </c>
    </row>
    <row r="2171" spans="1:2">
      <c r="A2171" s="112">
        <v>619900</v>
      </c>
      <c r="B2171" s="110" t="s">
        <v>52</v>
      </c>
    </row>
    <row r="2172" spans="1:2">
      <c r="A2172" s="112">
        <v>650000</v>
      </c>
      <c r="B2172" s="110" t="s">
        <v>1743</v>
      </c>
    </row>
    <row r="2173" spans="1:2">
      <c r="A2173" s="112">
        <v>650100</v>
      </c>
      <c r="B2173" s="110" t="s">
        <v>873</v>
      </c>
    </row>
    <row r="2174" spans="1:2">
      <c r="A2174" s="112">
        <v>650300</v>
      </c>
      <c r="B2174" s="110" t="s">
        <v>728</v>
      </c>
    </row>
    <row r="2175" spans="1:2">
      <c r="A2175" s="112">
        <v>700000</v>
      </c>
      <c r="B2175" s="110" t="s">
        <v>825</v>
      </c>
    </row>
    <row r="2176" spans="1:2">
      <c r="A2176" s="112">
        <v>700100</v>
      </c>
      <c r="B2176" s="110" t="s">
        <v>642</v>
      </c>
    </row>
    <row r="2177" spans="1:2">
      <c r="A2177" s="112">
        <v>700200</v>
      </c>
      <c r="B2177" s="110" t="s">
        <v>624</v>
      </c>
    </row>
    <row r="2178" spans="1:2" ht="25.5">
      <c r="A2178" s="112">
        <v>700300</v>
      </c>
      <c r="B2178" s="110" t="s">
        <v>526</v>
      </c>
    </row>
    <row r="2179" spans="1:2">
      <c r="A2179" s="112">
        <v>700400</v>
      </c>
      <c r="B2179" s="110" t="s">
        <v>606</v>
      </c>
    </row>
    <row r="2180" spans="1:2">
      <c r="A2180" s="112">
        <v>700500</v>
      </c>
      <c r="B2180" s="110" t="s">
        <v>1994</v>
      </c>
    </row>
    <row r="2181" spans="1:2">
      <c r="A2181" s="112">
        <v>750000</v>
      </c>
      <c r="B2181" s="110" t="s">
        <v>869</v>
      </c>
    </row>
    <row r="2182" spans="1:2">
      <c r="A2182" s="112">
        <v>750100</v>
      </c>
      <c r="B2182" s="110" t="s">
        <v>869</v>
      </c>
    </row>
    <row r="2183" spans="1:2">
      <c r="A2183" s="112">
        <v>800000</v>
      </c>
      <c r="B2183" s="110" t="s">
        <v>671</v>
      </c>
    </row>
    <row r="2184" spans="1:2">
      <c r="A2184" s="112">
        <v>800100</v>
      </c>
      <c r="B2184" s="110" t="s">
        <v>870</v>
      </c>
    </row>
    <row r="2185" spans="1:2">
      <c r="A2185" s="112">
        <v>800200</v>
      </c>
      <c r="B2185" s="110" t="s">
        <v>871</v>
      </c>
    </row>
    <row r="2186" spans="1:2" ht="25.5">
      <c r="A2186" s="112">
        <v>809300</v>
      </c>
      <c r="B2186" s="110" t="s">
        <v>660</v>
      </c>
    </row>
    <row r="2187" spans="1:2">
      <c r="A2187" s="112">
        <v>810000</v>
      </c>
      <c r="B2187" s="110" t="s">
        <v>930</v>
      </c>
    </row>
    <row r="2188" spans="1:2" ht="25.5">
      <c r="A2188" s="112">
        <v>810100</v>
      </c>
      <c r="B2188" s="110" t="s">
        <v>1478</v>
      </c>
    </row>
    <row r="2189" spans="1:2">
      <c r="A2189" s="112">
        <v>810200</v>
      </c>
      <c r="B2189" s="110" t="s">
        <v>241</v>
      </c>
    </row>
    <row r="2190" spans="1:2" ht="25.5">
      <c r="A2190" s="112">
        <v>810300</v>
      </c>
      <c r="B2190" s="110" t="s">
        <v>491</v>
      </c>
    </row>
    <row r="2191" spans="1:2" ht="25.5">
      <c r="A2191" s="112">
        <v>810400</v>
      </c>
      <c r="B2191" s="110" t="s">
        <v>607</v>
      </c>
    </row>
    <row r="2192" spans="1:2">
      <c r="A2192" s="112">
        <v>815800</v>
      </c>
      <c r="B2192" s="110" t="s">
        <v>579</v>
      </c>
    </row>
    <row r="2193" spans="1:2">
      <c r="A2193" s="112">
        <v>816800</v>
      </c>
      <c r="B2193" s="110" t="s">
        <v>49</v>
      </c>
    </row>
    <row r="2194" spans="1:2">
      <c r="A2194" s="112">
        <v>816801</v>
      </c>
      <c r="B2194" s="110" t="s">
        <v>386</v>
      </c>
    </row>
    <row r="2195" spans="1:2" ht="25.5">
      <c r="A2195" s="112">
        <v>816802</v>
      </c>
      <c r="B2195" s="110" t="s">
        <v>160</v>
      </c>
    </row>
    <row r="2196" spans="1:2">
      <c r="A2196" s="112">
        <v>816900</v>
      </c>
      <c r="B2196" s="110" t="s">
        <v>347</v>
      </c>
    </row>
    <row r="2197" spans="1:2">
      <c r="A2197" s="112">
        <v>817100</v>
      </c>
      <c r="B2197" s="110" t="s">
        <v>897</v>
      </c>
    </row>
    <row r="2198" spans="1:2">
      <c r="A2198" s="112">
        <v>817101</v>
      </c>
      <c r="B2198" s="110" t="s">
        <v>289</v>
      </c>
    </row>
    <row r="2199" spans="1:2">
      <c r="A2199" s="112">
        <v>817102</v>
      </c>
      <c r="B2199" s="110" t="s">
        <v>167</v>
      </c>
    </row>
    <row r="2200" spans="1:2">
      <c r="A2200" s="112">
        <v>817103</v>
      </c>
      <c r="B2200" s="110" t="s">
        <v>168</v>
      </c>
    </row>
    <row r="2201" spans="1:2">
      <c r="A2201" s="112">
        <v>817200</v>
      </c>
      <c r="B2201" s="110" t="s">
        <v>231</v>
      </c>
    </row>
    <row r="2202" spans="1:2">
      <c r="A2202" s="112">
        <v>817201</v>
      </c>
      <c r="B2202" s="110" t="s">
        <v>632</v>
      </c>
    </row>
    <row r="2203" spans="1:2">
      <c r="A2203" s="112">
        <v>817202</v>
      </c>
      <c r="B2203" s="110" t="s">
        <v>633</v>
      </c>
    </row>
    <row r="2204" spans="1:2">
      <c r="A2204" s="112">
        <v>817203</v>
      </c>
      <c r="B2204" s="110" t="s">
        <v>576</v>
      </c>
    </row>
    <row r="2205" spans="1:2">
      <c r="A2205" s="112">
        <v>817600</v>
      </c>
      <c r="B2205" s="110" t="s">
        <v>1081</v>
      </c>
    </row>
    <row r="2206" spans="1:2">
      <c r="A2206" s="112">
        <v>818700</v>
      </c>
      <c r="B2206" s="110" t="s">
        <v>492</v>
      </c>
    </row>
    <row r="2207" spans="1:2">
      <c r="A2207" s="112">
        <v>818800</v>
      </c>
      <c r="B2207" s="110" t="s">
        <v>608</v>
      </c>
    </row>
    <row r="2208" spans="1:2">
      <c r="A2208" s="112">
        <v>819200</v>
      </c>
      <c r="B2208" s="110" t="s">
        <v>1551</v>
      </c>
    </row>
    <row r="2209" spans="1:2" ht="25.5">
      <c r="A2209" s="112">
        <v>819300</v>
      </c>
      <c r="B2209" s="110" t="s">
        <v>660</v>
      </c>
    </row>
    <row r="2210" spans="1:2">
      <c r="A2210" s="112">
        <v>819900</v>
      </c>
      <c r="B2210" s="110" t="s">
        <v>52</v>
      </c>
    </row>
    <row r="2211" spans="1:2" ht="25.5">
      <c r="A2211" s="112">
        <v>900000</v>
      </c>
      <c r="B2211" s="110" t="s">
        <v>493</v>
      </c>
    </row>
    <row r="2212" spans="1:2">
      <c r="A2212" s="112">
        <v>900100</v>
      </c>
      <c r="B2212" s="110" t="s">
        <v>494</v>
      </c>
    </row>
    <row r="2213" spans="1:2">
      <c r="A2213" s="112">
        <v>900200</v>
      </c>
      <c r="B2213" s="110" t="s">
        <v>609</v>
      </c>
    </row>
    <row r="2214" spans="1:2">
      <c r="A2214" s="112">
        <v>909900</v>
      </c>
      <c r="B2214" s="110" t="s">
        <v>52</v>
      </c>
    </row>
    <row r="2215" spans="1:2">
      <c r="A2215" s="112">
        <v>910000</v>
      </c>
      <c r="B2215" s="110" t="s">
        <v>250</v>
      </c>
    </row>
    <row r="2216" spans="1:2">
      <c r="A2216" s="112">
        <v>910100</v>
      </c>
      <c r="B2216" s="110" t="s">
        <v>197</v>
      </c>
    </row>
    <row r="2217" spans="1:2">
      <c r="A2217" s="112">
        <v>910101</v>
      </c>
      <c r="B2217" s="110" t="s">
        <v>489</v>
      </c>
    </row>
    <row r="2218" spans="1:2">
      <c r="A2218" s="112">
        <v>910200</v>
      </c>
      <c r="B2218" s="110" t="s">
        <v>490</v>
      </c>
    </row>
    <row r="2219" spans="1:2">
      <c r="A2219" s="112">
        <v>910300</v>
      </c>
      <c r="B2219" s="110" t="s">
        <v>610</v>
      </c>
    </row>
    <row r="2220" spans="1:2">
      <c r="A2220" s="112">
        <v>920000</v>
      </c>
      <c r="B2220" s="110" t="s">
        <v>715</v>
      </c>
    </row>
    <row r="2221" spans="1:2">
      <c r="A2221" s="112">
        <v>920100</v>
      </c>
      <c r="B2221" s="110" t="s">
        <v>611</v>
      </c>
    </row>
    <row r="2222" spans="1:2" ht="25.5">
      <c r="A2222" s="112">
        <v>920200</v>
      </c>
      <c r="B2222" s="110" t="s">
        <v>323</v>
      </c>
    </row>
    <row r="2223" spans="1:2">
      <c r="A2223" s="112">
        <v>920300</v>
      </c>
      <c r="B2223" s="110" t="s">
        <v>1268</v>
      </c>
    </row>
    <row r="2224" spans="1:2">
      <c r="A2224" s="112">
        <v>920301</v>
      </c>
      <c r="B2224" s="110" t="s">
        <v>724</v>
      </c>
    </row>
    <row r="2225" spans="1:2">
      <c r="A2225" s="112">
        <v>920303</v>
      </c>
      <c r="B2225" s="110" t="s">
        <v>725</v>
      </c>
    </row>
    <row r="2226" spans="1:2">
      <c r="A2226" s="112">
        <v>920305</v>
      </c>
      <c r="B2226" s="110" t="s">
        <v>712</v>
      </c>
    </row>
    <row r="2227" spans="1:2">
      <c r="A2227" s="112">
        <v>920400</v>
      </c>
      <c r="B2227" s="110" t="s">
        <v>204</v>
      </c>
    </row>
    <row r="2228" spans="1:2" ht="25.5">
      <c r="A2228" s="112">
        <v>920500</v>
      </c>
      <c r="B2228" s="110" t="s">
        <v>1847</v>
      </c>
    </row>
    <row r="2229" spans="1:2">
      <c r="A2229" s="112">
        <v>920600</v>
      </c>
      <c r="B2229" s="110" t="s">
        <v>1848</v>
      </c>
    </row>
    <row r="2230" spans="1:2">
      <c r="A2230" s="112">
        <v>920700</v>
      </c>
      <c r="B2230" s="110" t="s">
        <v>891</v>
      </c>
    </row>
    <row r="2231" spans="1:2" ht="25.5">
      <c r="A2231" s="112">
        <v>920800</v>
      </c>
      <c r="B2231" s="110" t="s">
        <v>374</v>
      </c>
    </row>
    <row r="2232" spans="1:2">
      <c r="A2232" s="112">
        <v>920900</v>
      </c>
      <c r="B2232" s="110" t="s">
        <v>238</v>
      </c>
    </row>
    <row r="2233" spans="1:2" ht="25.5">
      <c r="A2233" s="112">
        <v>921200</v>
      </c>
      <c r="B2233" s="110" t="s">
        <v>612</v>
      </c>
    </row>
    <row r="2234" spans="1:2" ht="25.5">
      <c r="A2234" s="112">
        <v>921300</v>
      </c>
      <c r="B2234" s="110" t="s">
        <v>613</v>
      </c>
    </row>
    <row r="2235" spans="1:2" ht="25.5">
      <c r="A2235" s="112">
        <v>921400</v>
      </c>
      <c r="B2235" s="110" t="s">
        <v>614</v>
      </c>
    </row>
    <row r="2236" spans="1:2" ht="51">
      <c r="A2236" s="112">
        <v>921500</v>
      </c>
      <c r="B2236" s="111" t="s">
        <v>1179</v>
      </c>
    </row>
    <row r="2237" spans="1:2">
      <c r="A2237" s="112">
        <v>921600</v>
      </c>
      <c r="B2237" s="110" t="s">
        <v>1180</v>
      </c>
    </row>
    <row r="2238" spans="1:2">
      <c r="A2238" s="112">
        <v>921700</v>
      </c>
      <c r="B2238" s="110" t="s">
        <v>1862</v>
      </c>
    </row>
    <row r="2239" spans="1:2" ht="25.5">
      <c r="A2239" s="112">
        <v>921800</v>
      </c>
      <c r="B2239" s="110" t="s">
        <v>1178</v>
      </c>
    </row>
    <row r="2240" spans="1:2" ht="25.5">
      <c r="A2240" s="112">
        <v>921900</v>
      </c>
      <c r="B2240" s="110" t="s">
        <v>1726</v>
      </c>
    </row>
    <row r="2241" spans="1:3" ht="25.5">
      <c r="A2241" s="112">
        <v>922000</v>
      </c>
      <c r="B2241" s="110" t="s">
        <v>1727</v>
      </c>
    </row>
    <row r="2242" spans="1:3" ht="25.5">
      <c r="A2242" s="112">
        <v>922100</v>
      </c>
      <c r="B2242" s="110" t="s">
        <v>1728</v>
      </c>
    </row>
    <row r="2243" spans="1:3" ht="38.25">
      <c r="A2243" s="112">
        <v>922400</v>
      </c>
      <c r="B2243" s="111" t="s">
        <v>1729</v>
      </c>
    </row>
    <row r="2244" spans="1:3" ht="25.5">
      <c r="A2244" s="112">
        <v>922500</v>
      </c>
      <c r="B2244" s="110" t="s">
        <v>1730</v>
      </c>
    </row>
    <row r="2245" spans="1:3" ht="76.5">
      <c r="A2245" s="112">
        <v>922600</v>
      </c>
      <c r="B2245" s="111" t="s">
        <v>1731</v>
      </c>
    </row>
    <row r="2246" spans="1:3">
      <c r="A2246" s="112">
        <v>922700</v>
      </c>
      <c r="B2246" s="110" t="s">
        <v>1732</v>
      </c>
    </row>
    <row r="2247" spans="1:3">
      <c r="A2247" s="112">
        <v>922800</v>
      </c>
      <c r="B2247" s="110" t="s">
        <v>1733</v>
      </c>
      <c r="C2247" s="76" t="s">
        <v>66</v>
      </c>
    </row>
    <row r="2248" spans="1:3">
      <c r="A2248" s="112">
        <v>922900</v>
      </c>
      <c r="B2248" s="110" t="s">
        <v>1734</v>
      </c>
    </row>
    <row r="2249" spans="1:3" ht="25.5">
      <c r="A2249" s="112">
        <v>923000</v>
      </c>
      <c r="B2249" s="110" t="s">
        <v>1735</v>
      </c>
    </row>
    <row r="2250" spans="1:3" ht="25.5">
      <c r="A2250" s="112">
        <v>923001</v>
      </c>
      <c r="B2250" s="110" t="s">
        <v>1736</v>
      </c>
    </row>
    <row r="2251" spans="1:3">
      <c r="A2251" s="112">
        <v>923100</v>
      </c>
      <c r="B2251" s="110" t="s">
        <v>1737</v>
      </c>
    </row>
    <row r="2252" spans="1:3">
      <c r="A2252" s="112">
        <v>923101</v>
      </c>
      <c r="B2252" s="110" t="s">
        <v>1738</v>
      </c>
    </row>
    <row r="2253" spans="1:3" ht="25.5">
      <c r="A2253" s="112">
        <v>923102</v>
      </c>
      <c r="B2253" s="110" t="s">
        <v>1739</v>
      </c>
    </row>
    <row r="2254" spans="1:3" ht="25.5">
      <c r="A2254" s="112">
        <v>923200</v>
      </c>
      <c r="B2254" s="110" t="s">
        <v>1740</v>
      </c>
    </row>
    <row r="2255" spans="1:3">
      <c r="A2255" s="112">
        <v>923400</v>
      </c>
      <c r="B2255" s="110" t="s">
        <v>1741</v>
      </c>
    </row>
    <row r="2256" spans="1:3" ht="38.25">
      <c r="A2256" s="112">
        <v>923401</v>
      </c>
      <c r="B2256" s="110" t="s">
        <v>2253</v>
      </c>
    </row>
    <row r="2257" spans="1:2" ht="38.25">
      <c r="A2257" s="112">
        <v>923403</v>
      </c>
      <c r="B2257" s="110" t="s">
        <v>1995</v>
      </c>
    </row>
    <row r="2258" spans="1:2">
      <c r="A2258" s="112">
        <v>923500</v>
      </c>
      <c r="B2258" s="110" t="s">
        <v>1742</v>
      </c>
    </row>
    <row r="2259" spans="1:2" ht="25.5">
      <c r="A2259" s="112">
        <v>923700</v>
      </c>
      <c r="B2259" s="110" t="s">
        <v>22</v>
      </c>
    </row>
    <row r="2260" spans="1:2" ht="25.5">
      <c r="A2260" s="112">
        <v>923800</v>
      </c>
      <c r="B2260" s="110" t="s">
        <v>23</v>
      </c>
    </row>
    <row r="2261" spans="1:2">
      <c r="A2261" s="112">
        <v>924000</v>
      </c>
      <c r="B2261" s="110" t="s">
        <v>24</v>
      </c>
    </row>
    <row r="2262" spans="1:2" ht="25.5">
      <c r="A2262" s="112">
        <v>924100</v>
      </c>
      <c r="B2262" s="110" t="s">
        <v>699</v>
      </c>
    </row>
    <row r="2263" spans="1:2" ht="25.5">
      <c r="A2263" s="112">
        <v>924200</v>
      </c>
      <c r="B2263" s="110" t="s">
        <v>700</v>
      </c>
    </row>
    <row r="2264" spans="1:2">
      <c r="A2264" s="112">
        <v>926600</v>
      </c>
      <c r="B2264" s="110" t="s">
        <v>424</v>
      </c>
    </row>
    <row r="2265" spans="1:2" ht="25.5">
      <c r="A2265" s="112">
        <v>928000</v>
      </c>
      <c r="B2265" s="110" t="s">
        <v>1134</v>
      </c>
    </row>
    <row r="2266" spans="1:2">
      <c r="A2266" s="112">
        <v>928400</v>
      </c>
      <c r="B2266" s="110" t="s">
        <v>1135</v>
      </c>
    </row>
    <row r="2267" spans="1:2">
      <c r="A2267" s="112">
        <v>928500</v>
      </c>
      <c r="B2267" s="110" t="s">
        <v>1140</v>
      </c>
    </row>
    <row r="2268" spans="1:2">
      <c r="A2268" s="112">
        <v>929900</v>
      </c>
      <c r="B2268" s="110" t="s">
        <v>52</v>
      </c>
    </row>
    <row r="2269" spans="1:2">
      <c r="A2269" s="112">
        <v>930000</v>
      </c>
      <c r="B2269" s="110" t="s">
        <v>628</v>
      </c>
    </row>
    <row r="2270" spans="1:2" ht="25.5">
      <c r="A2270" s="112">
        <v>930100</v>
      </c>
      <c r="B2270" s="110" t="s">
        <v>701</v>
      </c>
    </row>
    <row r="2271" spans="1:2">
      <c r="A2271" s="112">
        <v>936600</v>
      </c>
      <c r="B2271" s="110" t="s">
        <v>424</v>
      </c>
    </row>
    <row r="2272" spans="1:2">
      <c r="A2272" s="112">
        <v>939900</v>
      </c>
      <c r="B2272" s="110" t="s">
        <v>52</v>
      </c>
    </row>
    <row r="2273" spans="1:2">
      <c r="A2273" s="112">
        <v>940000</v>
      </c>
      <c r="B2273" s="110" t="s">
        <v>426</v>
      </c>
    </row>
    <row r="2274" spans="1:2">
      <c r="A2274" s="112">
        <v>948400</v>
      </c>
      <c r="B2274" s="110" t="s">
        <v>1586</v>
      </c>
    </row>
    <row r="2275" spans="1:2">
      <c r="A2275" s="112">
        <v>950000</v>
      </c>
      <c r="B2275" s="110" t="s">
        <v>702</v>
      </c>
    </row>
    <row r="2276" spans="1:2" ht="25.5">
      <c r="A2276" s="112">
        <v>960000</v>
      </c>
      <c r="B2276" s="110" t="s">
        <v>1241</v>
      </c>
    </row>
    <row r="2277" spans="1:2" ht="25.5">
      <c r="A2277" s="112">
        <v>960100</v>
      </c>
      <c r="B2277" s="110" t="s">
        <v>1242</v>
      </c>
    </row>
    <row r="2278" spans="1:2" ht="38.25">
      <c r="A2278" s="112">
        <v>960200</v>
      </c>
      <c r="B2278" s="110" t="s">
        <v>1237</v>
      </c>
    </row>
    <row r="2279" spans="1:2" ht="25.5">
      <c r="A2279" s="112">
        <v>960300</v>
      </c>
      <c r="B2279" s="110" t="s">
        <v>1238</v>
      </c>
    </row>
    <row r="2280" spans="1:2">
      <c r="A2280" s="112">
        <v>970000</v>
      </c>
      <c r="B2280" s="110" t="s">
        <v>1239</v>
      </c>
    </row>
    <row r="2281" spans="1:2">
      <c r="A2281" s="112">
        <v>970100</v>
      </c>
      <c r="B2281" s="110" t="s">
        <v>1240</v>
      </c>
    </row>
    <row r="2282" spans="1:2" ht="25.5">
      <c r="A2282" s="112">
        <v>980000</v>
      </c>
      <c r="B2282" s="110" t="s">
        <v>2142</v>
      </c>
    </row>
    <row r="2283" spans="1:2" ht="38.25">
      <c r="A2283" s="112">
        <v>980100</v>
      </c>
      <c r="B2283" s="110" t="s">
        <v>1328</v>
      </c>
    </row>
    <row r="2284" spans="1:2" ht="25.5">
      <c r="A2284" s="112">
        <v>980101</v>
      </c>
      <c r="B2284" s="110" t="s">
        <v>1071</v>
      </c>
    </row>
    <row r="2285" spans="1:2" ht="25.5">
      <c r="A2285" s="112">
        <v>980102</v>
      </c>
      <c r="B2285" s="110" t="s">
        <v>1996</v>
      </c>
    </row>
    <row r="2286" spans="1:2" ht="38.25">
      <c r="A2286" s="112">
        <v>980104</v>
      </c>
      <c r="B2286" s="110" t="s">
        <v>1997</v>
      </c>
    </row>
    <row r="2287" spans="1:2" ht="25.5">
      <c r="A2287" s="112">
        <v>980200</v>
      </c>
      <c r="B2287" s="110" t="s">
        <v>1998</v>
      </c>
    </row>
    <row r="2288" spans="1:2" ht="25.5">
      <c r="A2288" s="112">
        <v>980201</v>
      </c>
      <c r="B2288" s="110" t="s">
        <v>1999</v>
      </c>
    </row>
    <row r="2289" spans="1:2">
      <c r="A2289" s="112">
        <v>980202</v>
      </c>
      <c r="B2289" s="110" t="s">
        <v>2000</v>
      </c>
    </row>
    <row r="2290" spans="1:2" ht="25.5">
      <c r="A2290" s="112">
        <v>980204</v>
      </c>
      <c r="B2290" s="110" t="s">
        <v>1603</v>
      </c>
    </row>
    <row r="2291" spans="1:2" ht="25.5">
      <c r="A2291" s="112">
        <v>980300</v>
      </c>
      <c r="B2291" s="110" t="s">
        <v>1775</v>
      </c>
    </row>
    <row r="2292" spans="1:2">
      <c r="A2292" s="112">
        <v>990000</v>
      </c>
      <c r="B2292" s="110" t="s">
        <v>1776</v>
      </c>
    </row>
    <row r="2293" spans="1:2">
      <c r="A2293" s="112">
        <v>990100</v>
      </c>
      <c r="B2293" s="110" t="s">
        <v>1777</v>
      </c>
    </row>
    <row r="2294" spans="1:2">
      <c r="A2294" s="112" t="s">
        <v>1778</v>
      </c>
      <c r="B2294" s="110"/>
    </row>
    <row r="2295" spans="1:2" ht="25.5">
      <c r="A2295" s="112">
        <v>990102</v>
      </c>
      <c r="B2295" s="110" t="s">
        <v>1779</v>
      </c>
    </row>
    <row r="2296" spans="1:2">
      <c r="A2296" s="112">
        <v>990104</v>
      </c>
      <c r="B2296" s="110" t="s">
        <v>1780</v>
      </c>
    </row>
    <row r="2297" spans="1:2" ht="25.5">
      <c r="A2297" s="112">
        <v>990105</v>
      </c>
      <c r="B2297" s="110" t="s">
        <v>1781</v>
      </c>
    </row>
    <row r="2298" spans="1:2">
      <c r="A2298" s="112">
        <v>990106</v>
      </c>
      <c r="B2298" s="110" t="s">
        <v>1782</v>
      </c>
    </row>
    <row r="2299" spans="1:2">
      <c r="A2299" s="112">
        <v>990107</v>
      </c>
      <c r="B2299" s="110" t="s">
        <v>655</v>
      </c>
    </row>
    <row r="2300" spans="1:2" ht="25.5">
      <c r="A2300" s="112">
        <v>990108</v>
      </c>
      <c r="B2300" s="110" t="s">
        <v>656</v>
      </c>
    </row>
    <row r="2301" spans="1:2" ht="25.5">
      <c r="A2301" s="112">
        <v>990109</v>
      </c>
      <c r="B2301" s="110" t="s">
        <v>657</v>
      </c>
    </row>
    <row r="2302" spans="1:2" ht="25.5">
      <c r="A2302" s="112">
        <v>990110</v>
      </c>
      <c r="B2302" s="110" t="s">
        <v>658</v>
      </c>
    </row>
    <row r="2303" spans="1:2" ht="25.5">
      <c r="A2303" s="112">
        <v>990200</v>
      </c>
      <c r="B2303" s="110" t="s">
        <v>659</v>
      </c>
    </row>
    <row r="2304" spans="1:2" ht="25.5">
      <c r="A2304" s="112">
        <v>990201</v>
      </c>
      <c r="B2304" s="110" t="s">
        <v>651</v>
      </c>
    </row>
    <row r="2305" spans="1:2">
      <c r="A2305" s="112">
        <v>990300</v>
      </c>
      <c r="B2305" s="110" t="s">
        <v>1788</v>
      </c>
    </row>
    <row r="2306" spans="1:2" ht="25.5">
      <c r="A2306" s="112">
        <v>990302</v>
      </c>
      <c r="B2306" s="110" t="s">
        <v>1789</v>
      </c>
    </row>
    <row r="2307" spans="1:2" ht="25.5">
      <c r="A2307" s="112">
        <v>990400</v>
      </c>
      <c r="B2307" s="110" t="s">
        <v>1790</v>
      </c>
    </row>
    <row r="2308" spans="1:2" ht="51">
      <c r="A2308" s="112">
        <v>990401</v>
      </c>
      <c r="B2308" s="111" t="s">
        <v>1791</v>
      </c>
    </row>
    <row r="2309" spans="1:2" ht="38.25">
      <c r="A2309" s="112">
        <v>990402</v>
      </c>
      <c r="B2309" s="111" t="s">
        <v>1792</v>
      </c>
    </row>
    <row r="2310" spans="1:2" ht="63.75">
      <c r="A2310" s="112">
        <v>990403</v>
      </c>
      <c r="B2310" s="111" t="s">
        <v>741</v>
      </c>
    </row>
    <row r="2311" spans="1:2" ht="38.25">
      <c r="A2311" s="112">
        <v>990404</v>
      </c>
      <c r="B2311" s="110" t="s">
        <v>742</v>
      </c>
    </row>
    <row r="2312" spans="1:2" ht="38.25">
      <c r="A2312" s="112">
        <v>990405</v>
      </c>
      <c r="B2312" s="110" t="s">
        <v>94</v>
      </c>
    </row>
    <row r="2313" spans="1:2" ht="25.5">
      <c r="A2313" s="112">
        <v>990407</v>
      </c>
      <c r="B2313" s="110" t="s">
        <v>95</v>
      </c>
    </row>
    <row r="2314" spans="1:2">
      <c r="A2314" s="112" t="s">
        <v>96</v>
      </c>
      <c r="B2314" s="110"/>
    </row>
    <row r="2315" spans="1:2">
      <c r="A2315" s="112">
        <v>990600</v>
      </c>
      <c r="B2315" s="110" t="s">
        <v>97</v>
      </c>
    </row>
    <row r="2316" spans="1:2" ht="38.25">
      <c r="A2316" s="112">
        <v>990601</v>
      </c>
      <c r="B2316" s="110" t="s">
        <v>98</v>
      </c>
    </row>
    <row r="2317" spans="1:2">
      <c r="A2317" s="112">
        <v>990700</v>
      </c>
      <c r="B2317" s="110" t="s">
        <v>99</v>
      </c>
    </row>
    <row r="2318" spans="1:2">
      <c r="A2318" s="112" t="s">
        <v>100</v>
      </c>
      <c r="B2318" s="110"/>
    </row>
    <row r="2319" spans="1:2">
      <c r="A2319" s="112">
        <v>990701</v>
      </c>
      <c r="B2319" s="110" t="s">
        <v>101</v>
      </c>
    </row>
    <row r="2320" spans="1:2">
      <c r="A2320" s="112" t="s">
        <v>102</v>
      </c>
      <c r="B2320" s="110"/>
    </row>
    <row r="2321" spans="1:2" ht="25.5">
      <c r="A2321" s="112">
        <v>990702</v>
      </c>
      <c r="B2321" s="110" t="s">
        <v>103</v>
      </c>
    </row>
    <row r="2322" spans="1:2">
      <c r="A2322" s="112">
        <v>990800</v>
      </c>
      <c r="B2322" s="110" t="s">
        <v>104</v>
      </c>
    </row>
    <row r="2323" spans="1:2">
      <c r="A2323" s="112">
        <v>990801</v>
      </c>
      <c r="B2323" s="110" t="s">
        <v>105</v>
      </c>
    </row>
    <row r="2324" spans="1:2">
      <c r="A2324" s="112">
        <v>1000000</v>
      </c>
      <c r="B2324" s="110" t="s">
        <v>790</v>
      </c>
    </row>
    <row r="2325" spans="1:2">
      <c r="A2325" s="112">
        <v>1000100</v>
      </c>
      <c r="B2325" s="110" t="s">
        <v>383</v>
      </c>
    </row>
    <row r="2326" spans="1:2">
      <c r="A2326" s="112">
        <v>1000101</v>
      </c>
      <c r="B2326" s="110" t="s">
        <v>384</v>
      </c>
    </row>
    <row r="2327" spans="1:2">
      <c r="A2327" s="112">
        <v>1000102</v>
      </c>
      <c r="B2327" s="110" t="s">
        <v>177</v>
      </c>
    </row>
    <row r="2328" spans="1:2">
      <c r="A2328" s="112">
        <v>1000103</v>
      </c>
      <c r="B2328" s="110" t="s">
        <v>884</v>
      </c>
    </row>
    <row r="2329" spans="1:2">
      <c r="A2329" s="112">
        <v>1000104</v>
      </c>
      <c r="B2329" s="110" t="s">
        <v>106</v>
      </c>
    </row>
    <row r="2330" spans="1:2">
      <c r="A2330" s="112">
        <v>1000105</v>
      </c>
      <c r="B2330" s="110" t="s">
        <v>885</v>
      </c>
    </row>
    <row r="2331" spans="1:2">
      <c r="A2331" s="112">
        <v>1000106</v>
      </c>
      <c r="B2331" s="110" t="s">
        <v>107</v>
      </c>
    </row>
    <row r="2332" spans="1:2">
      <c r="A2332" s="112">
        <v>1000107</v>
      </c>
      <c r="B2332" s="110" t="s">
        <v>886</v>
      </c>
    </row>
    <row r="2333" spans="1:2">
      <c r="A2333" s="112">
        <v>1000108</v>
      </c>
      <c r="B2333" s="110" t="s">
        <v>108</v>
      </c>
    </row>
    <row r="2334" spans="1:2">
      <c r="A2334" s="112">
        <v>1000109</v>
      </c>
      <c r="B2334" s="110" t="s">
        <v>109</v>
      </c>
    </row>
    <row r="2335" spans="1:2">
      <c r="A2335" s="112">
        <v>1000110</v>
      </c>
      <c r="B2335" s="110" t="s">
        <v>110</v>
      </c>
    </row>
    <row r="2336" spans="1:2" ht="25.5">
      <c r="A2336" s="112">
        <v>1000112</v>
      </c>
      <c r="B2336" s="110" t="s">
        <v>1085</v>
      </c>
    </row>
    <row r="2337" spans="1:2">
      <c r="A2337" s="112">
        <v>1000113</v>
      </c>
      <c r="B2337" s="110" t="s">
        <v>497</v>
      </c>
    </row>
    <row r="2338" spans="1:2">
      <c r="A2338" s="112">
        <v>1000200</v>
      </c>
      <c r="B2338" s="110" t="s">
        <v>111</v>
      </c>
    </row>
    <row r="2339" spans="1:2">
      <c r="A2339" s="112">
        <v>1000201</v>
      </c>
      <c r="B2339" s="110" t="s">
        <v>112</v>
      </c>
    </row>
    <row r="2340" spans="1:2">
      <c r="A2340" s="112">
        <v>1000202</v>
      </c>
      <c r="B2340" s="110" t="s">
        <v>113</v>
      </c>
    </row>
    <row r="2341" spans="1:2" ht="25.5">
      <c r="A2341" s="112">
        <v>1000203</v>
      </c>
      <c r="B2341" s="110" t="s">
        <v>2001</v>
      </c>
    </row>
    <row r="2342" spans="1:2">
      <c r="A2342" s="112">
        <v>1000204</v>
      </c>
      <c r="B2342" s="110" t="s">
        <v>114</v>
      </c>
    </row>
    <row r="2343" spans="1:2">
      <c r="A2343" s="112">
        <v>1000300</v>
      </c>
      <c r="B2343" s="110" t="s">
        <v>115</v>
      </c>
    </row>
    <row r="2344" spans="1:2" ht="25.5">
      <c r="A2344" s="112">
        <v>1000400</v>
      </c>
      <c r="B2344" s="110" t="s">
        <v>116</v>
      </c>
    </row>
    <row r="2345" spans="1:2">
      <c r="A2345" s="112">
        <v>1000500</v>
      </c>
      <c r="B2345" s="110" t="s">
        <v>393</v>
      </c>
    </row>
    <row r="2346" spans="1:2">
      <c r="A2346" s="112">
        <v>1000502</v>
      </c>
      <c r="B2346" s="110" t="s">
        <v>831</v>
      </c>
    </row>
    <row r="2347" spans="1:2">
      <c r="A2347" s="112">
        <v>1000503</v>
      </c>
      <c r="B2347" s="110" t="s">
        <v>300</v>
      </c>
    </row>
    <row r="2348" spans="1:2">
      <c r="A2348" s="112">
        <v>1000505</v>
      </c>
      <c r="B2348" s="110" t="s">
        <v>117</v>
      </c>
    </row>
    <row r="2349" spans="1:2">
      <c r="A2349" s="112">
        <v>1000506</v>
      </c>
      <c r="B2349" s="110" t="s">
        <v>118</v>
      </c>
    </row>
    <row r="2350" spans="1:2">
      <c r="A2350" s="112">
        <v>1000507</v>
      </c>
      <c r="B2350" s="110" t="s">
        <v>301</v>
      </c>
    </row>
    <row r="2351" spans="1:2">
      <c r="A2351" s="112">
        <v>1000509</v>
      </c>
      <c r="B2351" s="110" t="s">
        <v>302</v>
      </c>
    </row>
    <row r="2352" spans="1:2">
      <c r="A2352" s="112">
        <v>1000510</v>
      </c>
      <c r="B2352" s="110" t="s">
        <v>119</v>
      </c>
    </row>
    <row r="2353" spans="1:2">
      <c r="A2353" s="112">
        <v>1000512</v>
      </c>
      <c r="B2353" s="110" t="s">
        <v>120</v>
      </c>
    </row>
    <row r="2354" spans="1:2">
      <c r="A2354" s="112">
        <v>1000600</v>
      </c>
      <c r="B2354" s="110" t="s">
        <v>761</v>
      </c>
    </row>
    <row r="2355" spans="1:2">
      <c r="A2355" s="112">
        <v>1000700</v>
      </c>
      <c r="B2355" s="110" t="s">
        <v>960</v>
      </c>
    </row>
    <row r="2356" spans="1:2">
      <c r="A2356" s="112">
        <v>1000701</v>
      </c>
      <c r="B2356" s="110" t="s">
        <v>501</v>
      </c>
    </row>
    <row r="2357" spans="1:2" ht="25.5">
      <c r="A2357" s="112">
        <v>1000702</v>
      </c>
      <c r="B2357" s="110" t="s">
        <v>762</v>
      </c>
    </row>
    <row r="2358" spans="1:2" ht="25.5">
      <c r="A2358" s="112">
        <v>1000900</v>
      </c>
      <c r="B2358" s="110" t="s">
        <v>1442</v>
      </c>
    </row>
    <row r="2359" spans="1:2">
      <c r="A2359" s="112">
        <v>1001000</v>
      </c>
      <c r="B2359" s="110" t="s">
        <v>763</v>
      </c>
    </row>
    <row r="2360" spans="1:2" ht="25.5">
      <c r="A2360" s="112">
        <v>1001100</v>
      </c>
      <c r="B2360" s="110" t="s">
        <v>2057</v>
      </c>
    </row>
    <row r="2361" spans="1:2" ht="25.5">
      <c r="A2361" s="112">
        <v>1001102</v>
      </c>
      <c r="B2361" s="110" t="s">
        <v>2128</v>
      </c>
    </row>
    <row r="2362" spans="1:2" ht="25.5">
      <c r="A2362" s="112">
        <v>1001122</v>
      </c>
      <c r="B2362" s="110" t="s">
        <v>2127</v>
      </c>
    </row>
    <row r="2363" spans="1:2">
      <c r="A2363" s="112">
        <v>1001199</v>
      </c>
      <c r="B2363" s="110" t="s">
        <v>2141</v>
      </c>
    </row>
    <row r="2364" spans="1:2">
      <c r="A2364" s="112">
        <v>1001200</v>
      </c>
      <c r="B2364" s="110" t="s">
        <v>2002</v>
      </c>
    </row>
    <row r="2365" spans="1:2">
      <c r="A2365" s="112">
        <v>1001202</v>
      </c>
      <c r="B2365" s="110" t="s">
        <v>2003</v>
      </c>
    </row>
    <row r="2366" spans="1:2">
      <c r="A2366" s="112">
        <v>1001300</v>
      </c>
      <c r="B2366" s="110" t="s">
        <v>664</v>
      </c>
    </row>
    <row r="2367" spans="1:2">
      <c r="A2367" s="112">
        <v>1001301</v>
      </c>
      <c r="B2367" s="110" t="s">
        <v>665</v>
      </c>
    </row>
    <row r="2368" spans="1:2">
      <c r="A2368" s="112">
        <v>1001302</v>
      </c>
      <c r="B2368" s="110" t="s">
        <v>666</v>
      </c>
    </row>
    <row r="2369" spans="1:2">
      <c r="A2369" s="112">
        <v>1001303</v>
      </c>
      <c r="B2369" s="110" t="s">
        <v>1476</v>
      </c>
    </row>
    <row r="2370" spans="1:2">
      <c r="A2370" s="112">
        <v>1001400</v>
      </c>
      <c r="B2370" s="110" t="s">
        <v>1323</v>
      </c>
    </row>
    <row r="2371" spans="1:2" ht="25.5">
      <c r="A2371" s="112">
        <v>1001401</v>
      </c>
      <c r="B2371" s="110" t="s">
        <v>1320</v>
      </c>
    </row>
    <row r="2372" spans="1:2">
      <c r="A2372" s="112">
        <v>1001402</v>
      </c>
      <c r="B2372" s="110" t="s">
        <v>1321</v>
      </c>
    </row>
    <row r="2373" spans="1:2">
      <c r="A2373" s="112">
        <v>1001500</v>
      </c>
      <c r="B2373" s="110" t="s">
        <v>1322</v>
      </c>
    </row>
    <row r="2374" spans="1:2">
      <c r="A2374" s="112">
        <v>1001600</v>
      </c>
      <c r="B2374" s="110" t="s">
        <v>969</v>
      </c>
    </row>
    <row r="2375" spans="1:2">
      <c r="A2375" s="112">
        <v>1001700</v>
      </c>
      <c r="B2375" s="110" t="s">
        <v>1819</v>
      </c>
    </row>
    <row r="2376" spans="1:2" ht="25.5">
      <c r="A2376" s="112">
        <v>1001800</v>
      </c>
      <c r="B2376" s="110" t="s">
        <v>293</v>
      </c>
    </row>
    <row r="2377" spans="1:2">
      <c r="A2377" s="112">
        <v>1001900</v>
      </c>
      <c r="B2377" s="110" t="s">
        <v>1820</v>
      </c>
    </row>
    <row r="2378" spans="1:2" ht="25.5">
      <c r="A2378" s="112">
        <v>1001901</v>
      </c>
      <c r="B2378" s="110" t="s">
        <v>1821</v>
      </c>
    </row>
    <row r="2379" spans="1:2" ht="25.5">
      <c r="A2379" s="112">
        <v>1001902</v>
      </c>
      <c r="B2379" s="110" t="s">
        <v>1557</v>
      </c>
    </row>
    <row r="2380" spans="1:2">
      <c r="A2380" s="112">
        <v>1002000</v>
      </c>
      <c r="B2380" s="110" t="s">
        <v>1558</v>
      </c>
    </row>
    <row r="2381" spans="1:2" ht="25.5">
      <c r="A2381" s="112">
        <v>1002100</v>
      </c>
      <c r="B2381" s="110" t="s">
        <v>481</v>
      </c>
    </row>
    <row r="2382" spans="1:2">
      <c r="A2382" s="112">
        <v>1002200</v>
      </c>
      <c r="B2382" s="110" t="s">
        <v>1559</v>
      </c>
    </row>
    <row r="2383" spans="1:2">
      <c r="A2383" s="112">
        <v>1002201</v>
      </c>
      <c r="B2383" s="110" t="s">
        <v>1560</v>
      </c>
    </row>
    <row r="2384" spans="1:2">
      <c r="A2384" s="112">
        <v>1002203</v>
      </c>
      <c r="B2384" s="110" t="s">
        <v>1561</v>
      </c>
    </row>
    <row r="2385" spans="1:2">
      <c r="A2385" s="112">
        <v>1002204</v>
      </c>
      <c r="B2385" s="110" t="s">
        <v>1562</v>
      </c>
    </row>
    <row r="2386" spans="1:2">
      <c r="A2386" s="112">
        <v>1002208</v>
      </c>
      <c r="B2386" s="110" t="s">
        <v>1563</v>
      </c>
    </row>
    <row r="2387" spans="1:2">
      <c r="A2387" s="112">
        <v>1002209</v>
      </c>
      <c r="B2387" s="110" t="s">
        <v>1564</v>
      </c>
    </row>
    <row r="2388" spans="1:2" ht="25.5">
      <c r="A2388" s="112">
        <v>1002211</v>
      </c>
      <c r="B2388" s="110" t="s">
        <v>1565</v>
      </c>
    </row>
    <row r="2389" spans="1:2" ht="25.5">
      <c r="A2389" s="112">
        <v>1002300</v>
      </c>
      <c r="B2389" s="110" t="s">
        <v>1566</v>
      </c>
    </row>
    <row r="2390" spans="1:2">
      <c r="A2390" s="112">
        <v>1002301</v>
      </c>
      <c r="B2390" s="110" t="s">
        <v>1262</v>
      </c>
    </row>
    <row r="2391" spans="1:2">
      <c r="A2391" s="112">
        <v>1002302</v>
      </c>
      <c r="B2391" s="110" t="s">
        <v>1263</v>
      </c>
    </row>
    <row r="2392" spans="1:2">
      <c r="A2392" s="112">
        <v>1002303</v>
      </c>
      <c r="B2392" s="110" t="s">
        <v>288</v>
      </c>
    </row>
    <row r="2393" spans="1:2">
      <c r="A2393" s="112">
        <v>1002304</v>
      </c>
      <c r="B2393" s="110" t="s">
        <v>1587</v>
      </c>
    </row>
    <row r="2394" spans="1:2">
      <c r="A2394" s="112">
        <v>1002305</v>
      </c>
      <c r="B2394" s="110" t="s">
        <v>889</v>
      </c>
    </row>
    <row r="2395" spans="1:2">
      <c r="A2395" s="112">
        <v>1002306</v>
      </c>
      <c r="B2395" s="110" t="s">
        <v>890</v>
      </c>
    </row>
    <row r="2396" spans="1:2">
      <c r="A2396" s="112">
        <v>1002307</v>
      </c>
      <c r="B2396" s="110" t="s">
        <v>221</v>
      </c>
    </row>
    <row r="2397" spans="1:2">
      <c r="A2397" s="112">
        <v>1002308</v>
      </c>
      <c r="B2397" s="110" t="s">
        <v>722</v>
      </c>
    </row>
    <row r="2398" spans="1:2">
      <c r="A2398" s="112">
        <v>1002309</v>
      </c>
      <c r="B2398" s="110" t="s">
        <v>1849</v>
      </c>
    </row>
    <row r="2399" spans="1:2" ht="25.5">
      <c r="A2399" s="112">
        <v>1002500</v>
      </c>
      <c r="B2399" s="110" t="s">
        <v>1615</v>
      </c>
    </row>
    <row r="2400" spans="1:2" ht="25.5">
      <c r="A2400" s="112">
        <v>1002601</v>
      </c>
      <c r="B2400" s="110" t="s">
        <v>1567</v>
      </c>
    </row>
    <row r="2401" spans="1:2">
      <c r="A2401" s="112">
        <v>1002602</v>
      </c>
      <c r="B2401" s="110" t="s">
        <v>1568</v>
      </c>
    </row>
    <row r="2402" spans="1:2">
      <c r="A2402" s="112">
        <v>1002603</v>
      </c>
      <c r="B2402" s="110" t="s">
        <v>1569</v>
      </c>
    </row>
    <row r="2403" spans="1:2" ht="25.5">
      <c r="A2403" s="112">
        <v>1002604</v>
      </c>
      <c r="B2403" s="110" t="s">
        <v>1570</v>
      </c>
    </row>
    <row r="2404" spans="1:2">
      <c r="A2404" s="112">
        <v>1002605</v>
      </c>
      <c r="B2404" s="110" t="s">
        <v>1571</v>
      </c>
    </row>
    <row r="2405" spans="1:2" ht="25.5">
      <c r="A2405" s="112">
        <v>1002606</v>
      </c>
      <c r="B2405" s="110" t="s">
        <v>1572</v>
      </c>
    </row>
    <row r="2406" spans="1:2">
      <c r="A2406" s="112">
        <v>1002607</v>
      </c>
      <c r="B2406" s="110" t="s">
        <v>1573</v>
      </c>
    </row>
    <row r="2407" spans="1:2">
      <c r="A2407" s="112">
        <v>1002608</v>
      </c>
      <c r="B2407" s="110" t="s">
        <v>1574</v>
      </c>
    </row>
    <row r="2408" spans="1:2" ht="25.5">
      <c r="A2408" s="112">
        <v>1002609</v>
      </c>
      <c r="B2408" s="110" t="s">
        <v>1575</v>
      </c>
    </row>
    <row r="2409" spans="1:2" ht="25.5">
      <c r="A2409" s="112">
        <v>1002610</v>
      </c>
      <c r="B2409" s="110" t="s">
        <v>1822</v>
      </c>
    </row>
    <row r="2410" spans="1:2" ht="25.5">
      <c r="A2410" s="112">
        <v>1002611</v>
      </c>
      <c r="B2410" s="110" t="s">
        <v>1823</v>
      </c>
    </row>
    <row r="2411" spans="1:2" ht="25.5">
      <c r="A2411" s="112">
        <v>1002612</v>
      </c>
      <c r="B2411" s="110" t="s">
        <v>1824</v>
      </c>
    </row>
    <row r="2412" spans="1:2" ht="25.5">
      <c r="A2412" s="112">
        <v>1002613</v>
      </c>
      <c r="B2412" s="110" t="s">
        <v>1825</v>
      </c>
    </row>
    <row r="2413" spans="1:2" ht="25.5">
      <c r="A2413" s="112">
        <v>1002614</v>
      </c>
      <c r="B2413" s="110" t="s">
        <v>1826</v>
      </c>
    </row>
    <row r="2414" spans="1:2" ht="25.5">
      <c r="A2414" s="112">
        <v>1002615</v>
      </c>
      <c r="B2414" s="110" t="s">
        <v>1827</v>
      </c>
    </row>
    <row r="2415" spans="1:2" ht="25.5">
      <c r="A2415" s="112">
        <v>1002616</v>
      </c>
      <c r="B2415" s="110" t="s">
        <v>1828</v>
      </c>
    </row>
    <row r="2416" spans="1:2">
      <c r="A2416" s="112">
        <v>1002617</v>
      </c>
      <c r="B2416" s="110" t="s">
        <v>1829</v>
      </c>
    </row>
    <row r="2417" spans="1:2">
      <c r="A2417" s="112">
        <v>1002618</v>
      </c>
      <c r="B2417" s="110" t="s">
        <v>1830</v>
      </c>
    </row>
    <row r="2418" spans="1:2" ht="25.5">
      <c r="A2418" s="112">
        <v>1002619</v>
      </c>
      <c r="B2418" s="110" t="s">
        <v>1831</v>
      </c>
    </row>
    <row r="2419" spans="1:2" ht="25.5">
      <c r="A2419" s="112">
        <v>1002620</v>
      </c>
      <c r="B2419" s="110" t="s">
        <v>1832</v>
      </c>
    </row>
    <row r="2420" spans="1:2">
      <c r="A2420" s="112">
        <v>1002800</v>
      </c>
      <c r="B2420" s="110" t="s">
        <v>1833</v>
      </c>
    </row>
    <row r="2421" spans="1:2">
      <c r="A2421" s="112">
        <v>1002900</v>
      </c>
      <c r="B2421" s="110" t="s">
        <v>1184</v>
      </c>
    </row>
    <row r="2422" spans="1:2" ht="25.5">
      <c r="A2422" s="112">
        <v>1003000</v>
      </c>
      <c r="B2422" s="110" t="s">
        <v>643</v>
      </c>
    </row>
    <row r="2423" spans="1:2">
      <c r="A2423" s="112">
        <v>1003200</v>
      </c>
      <c r="B2423" s="110" t="s">
        <v>332</v>
      </c>
    </row>
    <row r="2424" spans="1:2">
      <c r="A2424" s="112">
        <v>1003300</v>
      </c>
      <c r="B2424" s="110" t="s">
        <v>1834</v>
      </c>
    </row>
    <row r="2425" spans="1:2">
      <c r="A2425" s="112">
        <v>1003400</v>
      </c>
      <c r="B2425" s="110" t="s">
        <v>232</v>
      </c>
    </row>
    <row r="2426" spans="1:2" ht="25.5">
      <c r="A2426" s="112">
        <v>1003500</v>
      </c>
      <c r="B2426" s="110" t="s">
        <v>1835</v>
      </c>
    </row>
    <row r="2427" spans="1:2" ht="25.5">
      <c r="A2427" s="112">
        <v>1003501</v>
      </c>
      <c r="B2427" s="110" t="s">
        <v>340</v>
      </c>
    </row>
    <row r="2428" spans="1:2" ht="25.5">
      <c r="A2428" s="112">
        <v>1003502</v>
      </c>
      <c r="B2428" s="110" t="s">
        <v>1258</v>
      </c>
    </row>
    <row r="2429" spans="1:2">
      <c r="A2429" s="112">
        <v>1003503</v>
      </c>
      <c r="B2429" s="110" t="s">
        <v>1836</v>
      </c>
    </row>
    <row r="2430" spans="1:2" ht="25.5">
      <c r="A2430" s="112">
        <v>1003504</v>
      </c>
      <c r="B2430" s="110" t="s">
        <v>1837</v>
      </c>
    </row>
    <row r="2431" spans="1:2">
      <c r="A2431" s="112">
        <v>1003600</v>
      </c>
      <c r="B2431" s="110" t="s">
        <v>791</v>
      </c>
    </row>
    <row r="2432" spans="1:2">
      <c r="A2432" s="112">
        <v>1003601</v>
      </c>
      <c r="B2432" s="110" t="s">
        <v>827</v>
      </c>
    </row>
    <row r="2433" spans="1:2" ht="25.5">
      <c r="A2433" s="112">
        <v>1003602</v>
      </c>
      <c r="B2433" s="110" t="s">
        <v>638</v>
      </c>
    </row>
    <row r="2434" spans="1:2">
      <c r="A2434" s="112">
        <v>1003603</v>
      </c>
      <c r="B2434" s="110" t="s">
        <v>76</v>
      </c>
    </row>
    <row r="2435" spans="1:2">
      <c r="A2435" s="112">
        <v>1003604</v>
      </c>
      <c r="B2435" s="110" t="s">
        <v>254</v>
      </c>
    </row>
    <row r="2436" spans="1:2">
      <c r="A2436" s="112">
        <v>1003605</v>
      </c>
      <c r="B2436" s="110" t="s">
        <v>1589</v>
      </c>
    </row>
    <row r="2437" spans="1:2">
      <c r="A2437" s="112">
        <v>1003700</v>
      </c>
      <c r="B2437" s="110" t="s">
        <v>188</v>
      </c>
    </row>
    <row r="2438" spans="1:2">
      <c r="A2438" s="112">
        <v>1003701</v>
      </c>
      <c r="B2438" s="110" t="s">
        <v>1838</v>
      </c>
    </row>
    <row r="2439" spans="1:2" ht="25.5">
      <c r="A2439" s="112">
        <v>1003702</v>
      </c>
      <c r="B2439" s="110" t="s">
        <v>840</v>
      </c>
    </row>
    <row r="2440" spans="1:2" ht="25.5">
      <c r="A2440" s="112">
        <v>1003703</v>
      </c>
      <c r="B2440" s="110" t="s">
        <v>841</v>
      </c>
    </row>
    <row r="2441" spans="1:2">
      <c r="A2441" s="112">
        <v>1003704</v>
      </c>
      <c r="B2441" s="110" t="s">
        <v>842</v>
      </c>
    </row>
    <row r="2442" spans="1:2" ht="25.5">
      <c r="A2442" s="112">
        <v>1003800</v>
      </c>
      <c r="B2442" s="110" t="s">
        <v>557</v>
      </c>
    </row>
    <row r="2443" spans="1:2" ht="25.5">
      <c r="A2443" s="112">
        <v>1003900</v>
      </c>
      <c r="B2443" s="110" t="s">
        <v>93</v>
      </c>
    </row>
    <row r="2444" spans="1:2" ht="25.5">
      <c r="A2444" s="112">
        <v>1003901</v>
      </c>
      <c r="B2444" s="110" t="s">
        <v>1025</v>
      </c>
    </row>
    <row r="2445" spans="1:2" ht="25.5">
      <c r="A2445" s="112">
        <v>1003902</v>
      </c>
      <c r="B2445" s="110" t="s">
        <v>193</v>
      </c>
    </row>
    <row r="2446" spans="1:2" ht="25.5">
      <c r="A2446" s="112">
        <v>1004000</v>
      </c>
      <c r="B2446" s="110" t="s">
        <v>194</v>
      </c>
    </row>
    <row r="2447" spans="1:2">
      <c r="A2447" s="112">
        <v>1004100</v>
      </c>
      <c r="B2447" s="110" t="s">
        <v>843</v>
      </c>
    </row>
    <row r="2448" spans="1:2">
      <c r="A2448" s="112">
        <v>1004200</v>
      </c>
      <c r="B2448" s="110" t="s">
        <v>844</v>
      </c>
    </row>
    <row r="2449" spans="1:2">
      <c r="A2449" s="112">
        <v>1004400</v>
      </c>
      <c r="B2449" s="110" t="s">
        <v>964</v>
      </c>
    </row>
    <row r="2450" spans="1:2">
      <c r="A2450" s="112">
        <v>1004500</v>
      </c>
      <c r="B2450" s="110" t="s">
        <v>845</v>
      </c>
    </row>
    <row r="2451" spans="1:2" ht="25.5">
      <c r="A2451" s="112">
        <v>1004600</v>
      </c>
      <c r="B2451" s="110" t="s">
        <v>1724</v>
      </c>
    </row>
    <row r="2452" spans="1:2">
      <c r="A2452" s="112">
        <v>1004601</v>
      </c>
      <c r="B2452" s="110" t="s">
        <v>846</v>
      </c>
    </row>
    <row r="2453" spans="1:2">
      <c r="A2453" s="112">
        <v>1004602</v>
      </c>
      <c r="B2453" s="110" t="s">
        <v>847</v>
      </c>
    </row>
    <row r="2454" spans="1:2" ht="25.5">
      <c r="A2454" s="112">
        <v>1004700</v>
      </c>
      <c r="B2454" s="110" t="s">
        <v>305</v>
      </c>
    </row>
    <row r="2455" spans="1:2">
      <c r="A2455" s="112">
        <v>1004800</v>
      </c>
      <c r="B2455" s="110" t="s">
        <v>848</v>
      </c>
    </row>
    <row r="2456" spans="1:2">
      <c r="A2456" s="112">
        <v>1004901</v>
      </c>
      <c r="B2456" s="110" t="s">
        <v>849</v>
      </c>
    </row>
    <row r="2457" spans="1:2" ht="25.5">
      <c r="A2457" s="112">
        <v>1005000</v>
      </c>
      <c r="B2457" s="110" t="s">
        <v>396</v>
      </c>
    </row>
    <row r="2458" spans="1:2">
      <c r="A2458" s="112">
        <v>1005200</v>
      </c>
      <c r="B2458" s="110" t="s">
        <v>451</v>
      </c>
    </row>
    <row r="2459" spans="1:2" ht="25.5">
      <c r="A2459" s="112">
        <v>1005300</v>
      </c>
      <c r="B2459" s="110" t="s">
        <v>31</v>
      </c>
    </row>
    <row r="2460" spans="1:2">
      <c r="A2460" s="112">
        <v>1005400</v>
      </c>
      <c r="B2460" s="110" t="s">
        <v>1198</v>
      </c>
    </row>
    <row r="2461" spans="1:2" ht="38.25">
      <c r="A2461" s="112">
        <v>1005401</v>
      </c>
      <c r="B2461" s="110" t="s">
        <v>225</v>
      </c>
    </row>
    <row r="2462" spans="1:2">
      <c r="A2462" s="112">
        <v>1005402</v>
      </c>
      <c r="B2462" s="110" t="s">
        <v>812</v>
      </c>
    </row>
    <row r="2463" spans="1:2" ht="25.5">
      <c r="A2463" s="112">
        <v>1005403</v>
      </c>
      <c r="B2463" s="110" t="s">
        <v>351</v>
      </c>
    </row>
    <row r="2464" spans="1:2" ht="25.5">
      <c r="A2464" s="112">
        <v>1005500</v>
      </c>
      <c r="B2464" s="110" t="s">
        <v>850</v>
      </c>
    </row>
    <row r="2465" spans="1:2" ht="25.5">
      <c r="A2465" s="112">
        <v>1005600</v>
      </c>
      <c r="B2465" s="110" t="s">
        <v>851</v>
      </c>
    </row>
    <row r="2466" spans="1:2">
      <c r="A2466" s="112">
        <v>1005700</v>
      </c>
      <c r="B2466" s="110" t="s">
        <v>1616</v>
      </c>
    </row>
    <row r="2467" spans="1:2">
      <c r="A2467" s="112">
        <v>1005701</v>
      </c>
      <c r="B2467" s="110" t="s">
        <v>852</v>
      </c>
    </row>
    <row r="2468" spans="1:2">
      <c r="A2468" s="112">
        <v>1005702</v>
      </c>
      <c r="B2468" s="110" t="s">
        <v>853</v>
      </c>
    </row>
    <row r="2469" spans="1:2">
      <c r="A2469" s="112">
        <v>1005800</v>
      </c>
      <c r="B2469" s="110" t="s">
        <v>792</v>
      </c>
    </row>
    <row r="2470" spans="1:2">
      <c r="A2470" s="112">
        <v>1005801</v>
      </c>
      <c r="B2470" s="110" t="s">
        <v>854</v>
      </c>
    </row>
    <row r="2471" spans="1:2" ht="25.5">
      <c r="A2471" s="112">
        <v>1005802</v>
      </c>
      <c r="B2471" s="110" t="s">
        <v>855</v>
      </c>
    </row>
    <row r="2472" spans="1:2">
      <c r="A2472" s="112">
        <v>1005900</v>
      </c>
      <c r="B2472" s="110" t="s">
        <v>1552</v>
      </c>
    </row>
    <row r="2473" spans="1:2" ht="25.5">
      <c r="A2473" s="112">
        <v>1006000</v>
      </c>
      <c r="B2473" s="110" t="s">
        <v>1863</v>
      </c>
    </row>
    <row r="2474" spans="1:2" ht="25.5">
      <c r="A2474" s="112">
        <v>1006100</v>
      </c>
      <c r="B2474" s="110" t="s">
        <v>56</v>
      </c>
    </row>
    <row r="2475" spans="1:2">
      <c r="A2475" s="112">
        <v>1006200</v>
      </c>
      <c r="B2475" s="110" t="s">
        <v>898</v>
      </c>
    </row>
    <row r="2476" spans="1:2" ht="25.5">
      <c r="A2476" s="112">
        <v>1006300</v>
      </c>
      <c r="B2476" s="110" t="s">
        <v>856</v>
      </c>
    </row>
    <row r="2477" spans="1:2" ht="25.5">
      <c r="A2477" s="112">
        <v>1006400</v>
      </c>
      <c r="B2477" s="110" t="s">
        <v>662</v>
      </c>
    </row>
    <row r="2478" spans="1:2">
      <c r="A2478" s="112">
        <v>1006500</v>
      </c>
      <c r="B2478" s="110" t="s">
        <v>663</v>
      </c>
    </row>
    <row r="2479" spans="1:2">
      <c r="A2479" s="112">
        <v>1006600</v>
      </c>
      <c r="B2479" s="110" t="s">
        <v>857</v>
      </c>
    </row>
    <row r="2480" spans="1:2" ht="25.5">
      <c r="A2480" s="112">
        <v>1006700</v>
      </c>
      <c r="B2480" s="110" t="s">
        <v>1333</v>
      </c>
    </row>
    <row r="2481" spans="1:2">
      <c r="A2481" s="112">
        <v>1006800</v>
      </c>
      <c r="B2481" s="110" t="s">
        <v>1334</v>
      </c>
    </row>
    <row r="2482" spans="1:2" ht="25.5">
      <c r="A2482" s="112">
        <v>1006900</v>
      </c>
      <c r="B2482" s="110" t="s">
        <v>1796</v>
      </c>
    </row>
    <row r="2483" spans="1:2">
      <c r="A2483" s="112">
        <v>1007000</v>
      </c>
      <c r="B2483" s="110" t="s">
        <v>784</v>
      </c>
    </row>
    <row r="2484" spans="1:2" ht="25.5">
      <c r="A2484" s="112">
        <v>1007100</v>
      </c>
      <c r="B2484" s="110" t="s">
        <v>82</v>
      </c>
    </row>
    <row r="2485" spans="1:2">
      <c r="A2485" s="112">
        <v>1007200</v>
      </c>
      <c r="B2485" s="110" t="s">
        <v>1388</v>
      </c>
    </row>
    <row r="2486" spans="1:2">
      <c r="A2486" s="112">
        <v>1007300</v>
      </c>
      <c r="B2486" s="110" t="s">
        <v>1389</v>
      </c>
    </row>
    <row r="2487" spans="1:2">
      <c r="A2487" s="112">
        <v>1007400</v>
      </c>
      <c r="B2487" s="110" t="s">
        <v>1385</v>
      </c>
    </row>
    <row r="2488" spans="1:2" ht="25.5">
      <c r="A2488" s="112">
        <v>1007500</v>
      </c>
      <c r="B2488" s="110" t="s">
        <v>1386</v>
      </c>
    </row>
    <row r="2489" spans="1:2" ht="25.5">
      <c r="A2489" s="112">
        <v>1007600</v>
      </c>
      <c r="B2489" s="110" t="s">
        <v>1387</v>
      </c>
    </row>
    <row r="2490" spans="1:2">
      <c r="A2490" s="112">
        <v>1007700</v>
      </c>
      <c r="B2490" s="110" t="s">
        <v>1875</v>
      </c>
    </row>
    <row r="2491" spans="1:2" ht="25.5">
      <c r="A2491" s="112">
        <v>1007800</v>
      </c>
      <c r="B2491" s="110" t="s">
        <v>1876</v>
      </c>
    </row>
    <row r="2492" spans="1:2" ht="38.25">
      <c r="A2492" s="112">
        <v>1007900</v>
      </c>
      <c r="B2492" s="110" t="s">
        <v>1877</v>
      </c>
    </row>
    <row r="2493" spans="1:2" ht="63.75">
      <c r="A2493" s="112">
        <v>1008000</v>
      </c>
      <c r="B2493" s="111" t="s">
        <v>1878</v>
      </c>
    </row>
    <row r="2494" spans="1:2">
      <c r="A2494" s="112">
        <v>1008100</v>
      </c>
      <c r="B2494" s="110" t="s">
        <v>1879</v>
      </c>
    </row>
    <row r="2495" spans="1:2">
      <c r="A2495" s="112">
        <v>1008101</v>
      </c>
      <c r="B2495" s="110" t="s">
        <v>1880</v>
      </c>
    </row>
    <row r="2496" spans="1:2">
      <c r="A2496" s="112">
        <v>1008102</v>
      </c>
      <c r="B2496" s="110" t="s">
        <v>384</v>
      </c>
    </row>
    <row r="2497" spans="1:2">
      <c r="A2497" s="112">
        <v>1008103</v>
      </c>
      <c r="B2497" s="110" t="s">
        <v>177</v>
      </c>
    </row>
    <row r="2498" spans="1:2">
      <c r="A2498" s="112">
        <v>1008104</v>
      </c>
      <c r="B2498" s="110" t="s">
        <v>885</v>
      </c>
    </row>
    <row r="2499" spans="1:2">
      <c r="A2499" s="112">
        <v>1008105</v>
      </c>
      <c r="B2499" s="110" t="s">
        <v>1881</v>
      </c>
    </row>
    <row r="2500" spans="1:2">
      <c r="A2500" s="112">
        <v>1008106</v>
      </c>
      <c r="B2500" s="110" t="s">
        <v>884</v>
      </c>
    </row>
    <row r="2501" spans="1:2" ht="25.5">
      <c r="A2501" s="112">
        <v>1008107</v>
      </c>
      <c r="B2501" s="110" t="s">
        <v>1882</v>
      </c>
    </row>
    <row r="2502" spans="1:2" ht="25.5">
      <c r="A2502" s="112">
        <v>1008200</v>
      </c>
      <c r="B2502" s="110" t="s">
        <v>1883</v>
      </c>
    </row>
    <row r="2503" spans="1:2" ht="25.5">
      <c r="A2503" s="112">
        <v>1008300</v>
      </c>
      <c r="B2503" s="110" t="s">
        <v>1884</v>
      </c>
    </row>
    <row r="2504" spans="1:2">
      <c r="A2504" s="112">
        <v>1008400</v>
      </c>
      <c r="B2504" s="110" t="s">
        <v>1885</v>
      </c>
    </row>
    <row r="2505" spans="1:2">
      <c r="A2505" s="112">
        <v>1008500</v>
      </c>
      <c r="B2505" s="110" t="s">
        <v>1886</v>
      </c>
    </row>
    <row r="2506" spans="1:2">
      <c r="A2506" s="112">
        <v>1008600</v>
      </c>
      <c r="B2506" s="110" t="s">
        <v>1399</v>
      </c>
    </row>
    <row r="2507" spans="1:2" ht="25.5">
      <c r="A2507" s="112">
        <v>1008700</v>
      </c>
      <c r="B2507" s="110" t="s">
        <v>1400</v>
      </c>
    </row>
    <row r="2508" spans="1:2">
      <c r="A2508" s="112">
        <v>1008800</v>
      </c>
      <c r="B2508" s="110" t="s">
        <v>1401</v>
      </c>
    </row>
    <row r="2509" spans="1:2" ht="25.5">
      <c r="A2509" s="112">
        <v>1008810</v>
      </c>
      <c r="B2509" s="110" t="s">
        <v>1402</v>
      </c>
    </row>
    <row r="2510" spans="1:2">
      <c r="A2510" s="112">
        <v>1008811</v>
      </c>
      <c r="B2510" s="110" t="s">
        <v>529</v>
      </c>
    </row>
    <row r="2511" spans="1:2" ht="25.5">
      <c r="A2511" s="112">
        <v>1008812</v>
      </c>
      <c r="B2511" s="110" t="s">
        <v>1138</v>
      </c>
    </row>
    <row r="2512" spans="1:2">
      <c r="A2512" s="112">
        <v>1008813</v>
      </c>
      <c r="B2512" s="110" t="s">
        <v>822</v>
      </c>
    </row>
    <row r="2513" spans="1:2" ht="25.5">
      <c r="A2513" s="112">
        <v>1008814</v>
      </c>
      <c r="B2513" s="110" t="s">
        <v>1403</v>
      </c>
    </row>
    <row r="2514" spans="1:2">
      <c r="A2514" s="112">
        <v>1008815</v>
      </c>
      <c r="B2514" s="110" t="s">
        <v>1474</v>
      </c>
    </row>
    <row r="2515" spans="1:2">
      <c r="A2515" s="112">
        <v>1008816</v>
      </c>
      <c r="B2515" s="110" t="s">
        <v>1745</v>
      </c>
    </row>
    <row r="2516" spans="1:2">
      <c r="A2516" s="112">
        <v>1008821</v>
      </c>
      <c r="B2516" s="110" t="s">
        <v>2004</v>
      </c>
    </row>
    <row r="2517" spans="1:2">
      <c r="A2517" s="112">
        <v>1008822</v>
      </c>
      <c r="B2517" s="110" t="s">
        <v>2140</v>
      </c>
    </row>
    <row r="2518" spans="1:2">
      <c r="A2518" s="112">
        <v>1008830</v>
      </c>
      <c r="B2518" s="110" t="s">
        <v>1404</v>
      </c>
    </row>
    <row r="2519" spans="1:2">
      <c r="A2519" s="112">
        <v>1008840</v>
      </c>
      <c r="B2519" s="110" t="s">
        <v>1748</v>
      </c>
    </row>
    <row r="2520" spans="1:2">
      <c r="A2520" s="112">
        <v>1008850</v>
      </c>
      <c r="B2520" s="110" t="s">
        <v>1136</v>
      </c>
    </row>
    <row r="2521" spans="1:2">
      <c r="A2521" s="112">
        <v>1008851</v>
      </c>
      <c r="B2521" s="110" t="s">
        <v>355</v>
      </c>
    </row>
    <row r="2522" spans="1:2">
      <c r="A2522" s="112">
        <v>1008852</v>
      </c>
      <c r="B2522" s="110" t="s">
        <v>1405</v>
      </c>
    </row>
    <row r="2523" spans="1:2" ht="25.5">
      <c r="A2523" s="112">
        <v>1008853</v>
      </c>
      <c r="B2523" s="110" t="s">
        <v>1406</v>
      </c>
    </row>
    <row r="2524" spans="1:2">
      <c r="A2524" s="112">
        <v>1008854</v>
      </c>
      <c r="B2524" s="110" t="s">
        <v>356</v>
      </c>
    </row>
    <row r="2525" spans="1:2">
      <c r="A2525" s="112">
        <v>1008855</v>
      </c>
      <c r="B2525" s="110" t="s">
        <v>1407</v>
      </c>
    </row>
    <row r="2526" spans="1:2" ht="25.5">
      <c r="A2526" s="112">
        <v>1008856</v>
      </c>
      <c r="B2526" s="110" t="s">
        <v>1408</v>
      </c>
    </row>
    <row r="2527" spans="1:2" ht="25.5">
      <c r="A2527" s="112">
        <v>1008857</v>
      </c>
      <c r="B2527" s="110" t="s">
        <v>1409</v>
      </c>
    </row>
    <row r="2528" spans="1:2" ht="25.5">
      <c r="A2528" s="112">
        <v>1008858</v>
      </c>
      <c r="B2528" s="110" t="s">
        <v>1410</v>
      </c>
    </row>
    <row r="2529" spans="1:2">
      <c r="A2529" s="112">
        <v>1008860</v>
      </c>
      <c r="B2529" s="110" t="s">
        <v>1411</v>
      </c>
    </row>
    <row r="2530" spans="1:2">
      <c r="A2530" s="112">
        <v>1008900</v>
      </c>
      <c r="B2530" s="110" t="s">
        <v>1412</v>
      </c>
    </row>
    <row r="2531" spans="1:2">
      <c r="A2531" s="112">
        <v>1009000</v>
      </c>
      <c r="B2531" s="110" t="s">
        <v>1413</v>
      </c>
    </row>
    <row r="2532" spans="1:2">
      <c r="A2532" s="112">
        <v>1009100</v>
      </c>
      <c r="B2532" s="110" t="s">
        <v>1414</v>
      </c>
    </row>
    <row r="2533" spans="1:2" ht="25.5">
      <c r="A2533" s="112">
        <v>1009200</v>
      </c>
      <c r="B2533" s="110" t="s">
        <v>1415</v>
      </c>
    </row>
    <row r="2534" spans="1:2">
      <c r="A2534" s="112">
        <v>1009300</v>
      </c>
      <c r="B2534" s="110" t="s">
        <v>1416</v>
      </c>
    </row>
    <row r="2535" spans="1:2">
      <c r="A2535" s="112">
        <v>1009301</v>
      </c>
      <c r="B2535" s="110" t="s">
        <v>2005</v>
      </c>
    </row>
    <row r="2536" spans="1:2" ht="25.5">
      <c r="A2536" s="112">
        <v>1009400</v>
      </c>
      <c r="B2536" s="110" t="s">
        <v>2006</v>
      </c>
    </row>
    <row r="2537" spans="1:2">
      <c r="A2537" s="112" t="s">
        <v>1417</v>
      </c>
      <c r="B2537" s="110"/>
    </row>
    <row r="2538" spans="1:2" ht="25.5">
      <c r="A2538" s="112">
        <v>1009500</v>
      </c>
      <c r="B2538" s="110" t="s">
        <v>1418</v>
      </c>
    </row>
    <row r="2539" spans="1:2" ht="25.5">
      <c r="A2539" s="112">
        <v>1009600</v>
      </c>
      <c r="B2539" s="110" t="s">
        <v>1419</v>
      </c>
    </row>
    <row r="2540" spans="1:2">
      <c r="A2540" s="112">
        <v>1009700</v>
      </c>
      <c r="B2540" s="110" t="s">
        <v>1420</v>
      </c>
    </row>
    <row r="2541" spans="1:2" ht="25.5">
      <c r="A2541" s="112">
        <v>1009800</v>
      </c>
      <c r="B2541" s="110" t="s">
        <v>1421</v>
      </c>
    </row>
    <row r="2542" spans="1:2" ht="25.5">
      <c r="A2542" s="112">
        <v>1009900</v>
      </c>
      <c r="B2542" s="110" t="s">
        <v>1422</v>
      </c>
    </row>
    <row r="2543" spans="1:2">
      <c r="A2543" s="112">
        <v>1009901</v>
      </c>
      <c r="B2543" s="110" t="s">
        <v>904</v>
      </c>
    </row>
    <row r="2544" spans="1:2" ht="38.25">
      <c r="A2544" s="112">
        <v>1009902</v>
      </c>
      <c r="B2544" s="110" t="s">
        <v>902</v>
      </c>
    </row>
    <row r="2545" spans="1:2">
      <c r="A2545" s="112">
        <v>1010000</v>
      </c>
      <c r="B2545" s="110" t="s">
        <v>1506</v>
      </c>
    </row>
    <row r="2546" spans="1:2">
      <c r="A2546" s="112">
        <v>1010100</v>
      </c>
      <c r="B2546" s="110" t="s">
        <v>634</v>
      </c>
    </row>
    <row r="2547" spans="1:2" ht="25.5">
      <c r="A2547" s="112">
        <v>1010200</v>
      </c>
      <c r="B2547" s="110" t="s">
        <v>47</v>
      </c>
    </row>
    <row r="2548" spans="1:2" ht="25.5">
      <c r="A2548" s="112">
        <v>1010300</v>
      </c>
      <c r="B2548" s="110" t="s">
        <v>1201</v>
      </c>
    </row>
    <row r="2549" spans="1:2">
      <c r="A2549" s="112">
        <v>1015700</v>
      </c>
      <c r="B2549" s="110" t="s">
        <v>919</v>
      </c>
    </row>
    <row r="2550" spans="1:2">
      <c r="A2550" s="112">
        <v>1016300</v>
      </c>
      <c r="B2550" s="110" t="s">
        <v>920</v>
      </c>
    </row>
    <row r="2551" spans="1:2">
      <c r="A2551" s="112">
        <v>1016700</v>
      </c>
      <c r="B2551" s="110" t="s">
        <v>48</v>
      </c>
    </row>
    <row r="2552" spans="1:2">
      <c r="A2552" s="112">
        <v>1020000</v>
      </c>
      <c r="B2552" s="110" t="s">
        <v>619</v>
      </c>
    </row>
    <row r="2553" spans="1:2" ht="25.5">
      <c r="A2553" s="112">
        <v>1020100</v>
      </c>
      <c r="B2553" s="110" t="s">
        <v>527</v>
      </c>
    </row>
    <row r="2554" spans="1:2" ht="25.5">
      <c r="A2554" s="112">
        <v>1020101</v>
      </c>
      <c r="B2554" s="110" t="s">
        <v>965</v>
      </c>
    </row>
    <row r="2555" spans="1:2">
      <c r="A2555" s="112">
        <v>1020102</v>
      </c>
      <c r="B2555" s="110" t="s">
        <v>903</v>
      </c>
    </row>
    <row r="2556" spans="1:2" ht="25.5">
      <c r="A2556" s="112">
        <v>1020103</v>
      </c>
      <c r="B2556" s="110" t="s">
        <v>1864</v>
      </c>
    </row>
    <row r="2557" spans="1:2">
      <c r="A2557" s="112">
        <v>1020107</v>
      </c>
      <c r="B2557" s="110" t="s">
        <v>257</v>
      </c>
    </row>
    <row r="2558" spans="1:2">
      <c r="A2558" s="112">
        <v>1020108</v>
      </c>
      <c r="B2558" s="110" t="s">
        <v>906</v>
      </c>
    </row>
    <row r="2559" spans="1:2">
      <c r="A2559" s="112">
        <v>1020200</v>
      </c>
      <c r="B2559" s="110" t="s">
        <v>1395</v>
      </c>
    </row>
    <row r="2560" spans="1:2" ht="25.5">
      <c r="A2560" s="112">
        <v>1020201</v>
      </c>
      <c r="B2560" s="110" t="s">
        <v>971</v>
      </c>
    </row>
    <row r="2561" spans="1:2">
      <c r="A2561" s="112">
        <v>1020202</v>
      </c>
      <c r="B2561" s="110" t="s">
        <v>154</v>
      </c>
    </row>
    <row r="2562" spans="1:2" ht="25.5">
      <c r="A2562" s="112">
        <v>1020203</v>
      </c>
      <c r="B2562" s="110" t="s">
        <v>907</v>
      </c>
    </row>
    <row r="2563" spans="1:2">
      <c r="A2563" s="112">
        <v>1020204</v>
      </c>
      <c r="B2563" s="110" t="s">
        <v>427</v>
      </c>
    </row>
    <row r="2564" spans="1:2" ht="38.25">
      <c r="A2564" s="112">
        <v>1020205</v>
      </c>
      <c r="B2564" s="110" t="s">
        <v>235</v>
      </c>
    </row>
    <row r="2565" spans="1:2" ht="38.25">
      <c r="A2565" s="112">
        <v>1020206</v>
      </c>
      <c r="B2565" s="111" t="s">
        <v>908</v>
      </c>
    </row>
    <row r="2566" spans="1:2" ht="25.5">
      <c r="A2566" s="112">
        <v>1020208</v>
      </c>
      <c r="B2566" s="110" t="s">
        <v>1427</v>
      </c>
    </row>
    <row r="2567" spans="1:2">
      <c r="A2567" s="112">
        <v>1020300</v>
      </c>
      <c r="B2567" s="110" t="s">
        <v>236</v>
      </c>
    </row>
    <row r="2568" spans="1:2">
      <c r="A2568" s="112">
        <v>1020400</v>
      </c>
      <c r="B2568" s="110" t="s">
        <v>237</v>
      </c>
    </row>
    <row r="2569" spans="1:2" ht="25.5">
      <c r="A2569" s="112">
        <v>1020401</v>
      </c>
      <c r="B2569" s="110" t="s">
        <v>859</v>
      </c>
    </row>
    <row r="2570" spans="1:2" ht="25.5">
      <c r="A2570" s="112">
        <v>1020402</v>
      </c>
      <c r="B2570" s="110" t="s">
        <v>1080</v>
      </c>
    </row>
    <row r="2571" spans="1:2" ht="25.5">
      <c r="A2571" s="112">
        <v>1020500</v>
      </c>
      <c r="B2571" s="110" t="s">
        <v>1749</v>
      </c>
    </row>
    <row r="2572" spans="1:2" ht="38.25">
      <c r="A2572" s="112">
        <v>1020501</v>
      </c>
      <c r="B2572" s="110" t="s">
        <v>413</v>
      </c>
    </row>
    <row r="2573" spans="1:2" ht="25.5">
      <c r="A2573" s="112">
        <v>1020502</v>
      </c>
      <c r="B2573" s="110" t="s">
        <v>1253</v>
      </c>
    </row>
    <row r="2574" spans="1:2">
      <c r="A2574" s="112">
        <v>1020600</v>
      </c>
      <c r="B2574" s="110" t="s">
        <v>204</v>
      </c>
    </row>
    <row r="2575" spans="1:2">
      <c r="A2575" s="112">
        <v>1040000</v>
      </c>
      <c r="B2575" s="110" t="s">
        <v>1428</v>
      </c>
    </row>
    <row r="2576" spans="1:2" ht="25.5">
      <c r="A2576" s="112">
        <v>1040100</v>
      </c>
      <c r="B2576" s="110" t="s">
        <v>1429</v>
      </c>
    </row>
    <row r="2577" spans="1:2" ht="25.5">
      <c r="A2577" s="112">
        <v>1040101</v>
      </c>
      <c r="B2577" s="110" t="s">
        <v>1138</v>
      </c>
    </row>
    <row r="2578" spans="1:2">
      <c r="A2578" s="112">
        <v>1040102</v>
      </c>
      <c r="B2578" s="110" t="s">
        <v>529</v>
      </c>
    </row>
    <row r="2579" spans="1:2">
      <c r="A2579" s="112">
        <v>1040103</v>
      </c>
      <c r="B2579" s="110" t="s">
        <v>822</v>
      </c>
    </row>
    <row r="2580" spans="1:2" ht="25.5">
      <c r="A2580" s="112">
        <v>1040104</v>
      </c>
      <c r="B2580" s="110" t="s">
        <v>1473</v>
      </c>
    </row>
    <row r="2581" spans="1:2">
      <c r="A2581" s="112">
        <v>1040105</v>
      </c>
      <c r="B2581" s="110" t="s">
        <v>1474</v>
      </c>
    </row>
    <row r="2582" spans="1:2">
      <c r="A2582" s="112">
        <v>1040106</v>
      </c>
      <c r="B2582" s="110" t="s">
        <v>1745</v>
      </c>
    </row>
    <row r="2583" spans="1:2">
      <c r="A2583" s="112">
        <v>1040200</v>
      </c>
      <c r="B2583" s="110" t="s">
        <v>212</v>
      </c>
    </row>
    <row r="2584" spans="1:2">
      <c r="A2584" s="112">
        <v>1040300</v>
      </c>
      <c r="B2584" s="110" t="s">
        <v>1748</v>
      </c>
    </row>
    <row r="2585" spans="1:2" ht="25.5">
      <c r="A2585" s="112">
        <v>1040400</v>
      </c>
      <c r="B2585" s="110" t="s">
        <v>899</v>
      </c>
    </row>
    <row r="2586" spans="1:2">
      <c r="A2586" s="112">
        <v>1040500</v>
      </c>
      <c r="B2586" s="110" t="s">
        <v>1723</v>
      </c>
    </row>
    <row r="2587" spans="1:2" ht="25.5">
      <c r="A2587" s="112">
        <v>1040600</v>
      </c>
      <c r="B2587" s="110" t="s">
        <v>1250</v>
      </c>
    </row>
    <row r="2588" spans="1:2">
      <c r="A2588" s="112">
        <v>1040700</v>
      </c>
      <c r="B2588" s="110" t="s">
        <v>1430</v>
      </c>
    </row>
    <row r="2589" spans="1:2">
      <c r="A2589" s="112">
        <v>1040800</v>
      </c>
      <c r="B2589" s="110" t="s">
        <v>1136</v>
      </c>
    </row>
    <row r="2590" spans="1:2">
      <c r="A2590" s="112">
        <v>1040801</v>
      </c>
      <c r="B2590" s="110" t="s">
        <v>355</v>
      </c>
    </row>
    <row r="2591" spans="1:2">
      <c r="A2591" s="112">
        <v>1040802</v>
      </c>
      <c r="B2591" s="110" t="s">
        <v>356</v>
      </c>
    </row>
    <row r="2592" spans="1:2">
      <c r="A2592" s="112">
        <v>1040803</v>
      </c>
      <c r="B2592" s="110" t="s">
        <v>198</v>
      </c>
    </row>
    <row r="2593" spans="1:2" ht="25.5">
      <c r="A2593" s="112">
        <v>1040804</v>
      </c>
      <c r="B2593" s="110" t="s">
        <v>1431</v>
      </c>
    </row>
    <row r="2594" spans="1:2" ht="25.5">
      <c r="A2594" s="112">
        <v>1100000</v>
      </c>
      <c r="B2594" s="110" t="s">
        <v>1432</v>
      </c>
    </row>
    <row r="2595" spans="1:2">
      <c r="A2595" s="112">
        <v>1100100</v>
      </c>
      <c r="B2595" s="110" t="s">
        <v>1433</v>
      </c>
    </row>
    <row r="2596" spans="1:2" ht="25.5">
      <c r="A2596" s="112">
        <v>1300000</v>
      </c>
      <c r="B2596" s="110" t="s">
        <v>1248</v>
      </c>
    </row>
    <row r="2597" spans="1:2">
      <c r="A2597" s="112">
        <v>1300100</v>
      </c>
      <c r="B2597" s="110" t="s">
        <v>1249</v>
      </c>
    </row>
    <row r="2598" spans="1:2" ht="25.5">
      <c r="A2598" s="112">
        <v>1305700</v>
      </c>
      <c r="B2598" s="110" t="s">
        <v>291</v>
      </c>
    </row>
    <row r="2599" spans="1:2">
      <c r="A2599" s="112">
        <v>1306700</v>
      </c>
      <c r="B2599" s="110" t="s">
        <v>48</v>
      </c>
    </row>
    <row r="2600" spans="1:2">
      <c r="A2600" s="112">
        <v>1308000</v>
      </c>
      <c r="B2600" s="110" t="s">
        <v>292</v>
      </c>
    </row>
    <row r="2601" spans="1:2">
      <c r="A2601" s="112">
        <v>1309900</v>
      </c>
      <c r="B2601" s="110" t="s">
        <v>52</v>
      </c>
    </row>
    <row r="2602" spans="1:2" ht="25.5">
      <c r="A2602" s="112">
        <v>1310000</v>
      </c>
      <c r="B2602" s="110" t="s">
        <v>1538</v>
      </c>
    </row>
    <row r="2603" spans="1:2">
      <c r="A2603" s="112">
        <v>1310100</v>
      </c>
      <c r="B2603" s="110" t="s">
        <v>1539</v>
      </c>
    </row>
    <row r="2604" spans="1:2">
      <c r="A2604" s="112">
        <v>1320000</v>
      </c>
      <c r="B2604" s="110" t="s">
        <v>1871</v>
      </c>
    </row>
    <row r="2605" spans="1:2">
      <c r="A2605" s="112">
        <v>1328000</v>
      </c>
      <c r="B2605" s="110" t="s">
        <v>292</v>
      </c>
    </row>
    <row r="2606" spans="1:2" ht="25.5">
      <c r="A2606" s="112">
        <v>1330000</v>
      </c>
      <c r="B2606" s="110" t="s">
        <v>1872</v>
      </c>
    </row>
    <row r="2607" spans="1:2" ht="25.5">
      <c r="A2607" s="112">
        <v>1330100</v>
      </c>
      <c r="B2607" s="110" t="s">
        <v>1873</v>
      </c>
    </row>
    <row r="2608" spans="1:2" ht="25.5">
      <c r="A2608" s="112">
        <v>1340000</v>
      </c>
      <c r="B2608" s="110" t="s">
        <v>1872</v>
      </c>
    </row>
    <row r="2609" spans="1:2" ht="25.5">
      <c r="A2609" s="112">
        <v>1340100</v>
      </c>
      <c r="B2609" s="110" t="s">
        <v>1874</v>
      </c>
    </row>
    <row r="2610" spans="1:2">
      <c r="A2610" s="112">
        <v>1340200</v>
      </c>
      <c r="B2610" s="110" t="s">
        <v>1682</v>
      </c>
    </row>
    <row r="2611" spans="1:2">
      <c r="A2611" s="112">
        <v>1350000</v>
      </c>
      <c r="B2611" s="110" t="s">
        <v>1683</v>
      </c>
    </row>
    <row r="2612" spans="1:2" ht="25.5">
      <c r="A2612" s="112">
        <v>1350100</v>
      </c>
      <c r="B2612" s="110" t="s">
        <v>1684</v>
      </c>
    </row>
    <row r="2613" spans="1:2">
      <c r="A2613" s="112">
        <v>1350200</v>
      </c>
      <c r="B2613" s="110" t="s">
        <v>1685</v>
      </c>
    </row>
    <row r="2614" spans="1:2">
      <c r="A2614" s="112">
        <v>1360000</v>
      </c>
      <c r="B2614" s="110" t="s">
        <v>1686</v>
      </c>
    </row>
    <row r="2615" spans="1:2">
      <c r="A2615" s="112">
        <v>1360100</v>
      </c>
      <c r="B2615" s="110" t="s">
        <v>1687</v>
      </c>
    </row>
    <row r="2616" spans="1:2">
      <c r="A2616" s="112">
        <v>1360200</v>
      </c>
      <c r="B2616" s="110" t="s">
        <v>1688</v>
      </c>
    </row>
    <row r="2617" spans="1:2">
      <c r="A2617" s="112">
        <v>2000000</v>
      </c>
      <c r="B2617" s="110" t="s">
        <v>1069</v>
      </c>
    </row>
    <row r="2618" spans="1:2">
      <c r="A2618" s="112">
        <v>2006600</v>
      </c>
      <c r="B2618" s="110" t="s">
        <v>424</v>
      </c>
    </row>
    <row r="2619" spans="1:2">
      <c r="A2619" s="112">
        <v>2006700</v>
      </c>
      <c r="B2619" s="110" t="s">
        <v>48</v>
      </c>
    </row>
    <row r="2620" spans="1:2">
      <c r="A2620" s="112">
        <v>2006800</v>
      </c>
      <c r="B2620" s="110" t="s">
        <v>618</v>
      </c>
    </row>
    <row r="2621" spans="1:2">
      <c r="A2621" s="112">
        <v>2006801</v>
      </c>
      <c r="B2621" s="110" t="s">
        <v>386</v>
      </c>
    </row>
    <row r="2622" spans="1:2" ht="25.5">
      <c r="A2622" s="112">
        <v>2006802</v>
      </c>
      <c r="B2622" s="110" t="s">
        <v>160</v>
      </c>
    </row>
    <row r="2623" spans="1:2">
      <c r="A2623" s="112">
        <v>2007000</v>
      </c>
      <c r="B2623" s="110" t="s">
        <v>896</v>
      </c>
    </row>
    <row r="2624" spans="1:2">
      <c r="A2624" s="112">
        <v>2009700</v>
      </c>
      <c r="B2624" s="110" t="s">
        <v>1103</v>
      </c>
    </row>
    <row r="2625" spans="1:2">
      <c r="A2625" s="112">
        <v>2010000</v>
      </c>
      <c r="B2625" s="110" t="s">
        <v>1245</v>
      </c>
    </row>
    <row r="2626" spans="1:2">
      <c r="A2626" s="112">
        <v>2016700</v>
      </c>
      <c r="B2626" s="110" t="s">
        <v>48</v>
      </c>
    </row>
    <row r="2627" spans="1:2">
      <c r="A2627" s="112">
        <v>2016800</v>
      </c>
      <c r="B2627" s="110" t="s">
        <v>618</v>
      </c>
    </row>
    <row r="2628" spans="1:2">
      <c r="A2628" s="112">
        <v>2016801</v>
      </c>
      <c r="B2628" s="110" t="s">
        <v>386</v>
      </c>
    </row>
    <row r="2629" spans="1:2" ht="25.5">
      <c r="A2629" s="112">
        <v>2016802</v>
      </c>
      <c r="B2629" s="110" t="s">
        <v>160</v>
      </c>
    </row>
    <row r="2630" spans="1:2">
      <c r="A2630" s="112">
        <v>2017000</v>
      </c>
      <c r="B2630" s="110" t="s">
        <v>896</v>
      </c>
    </row>
    <row r="2631" spans="1:2">
      <c r="A2631" s="112">
        <v>2018200</v>
      </c>
      <c r="B2631" s="110" t="s">
        <v>1083</v>
      </c>
    </row>
    <row r="2632" spans="1:2">
      <c r="A2632" s="112">
        <v>2020000</v>
      </c>
      <c r="B2632" s="110" t="s">
        <v>586</v>
      </c>
    </row>
    <row r="2633" spans="1:2" ht="25.5">
      <c r="A2633" s="112">
        <v>2020100</v>
      </c>
      <c r="B2633" s="110" t="s">
        <v>445</v>
      </c>
    </row>
    <row r="2634" spans="1:2">
      <c r="A2634" s="112">
        <v>2020800</v>
      </c>
      <c r="B2634" s="110" t="s">
        <v>1797</v>
      </c>
    </row>
    <row r="2635" spans="1:2">
      <c r="A2635" s="112">
        <v>2020900</v>
      </c>
      <c r="B2635" s="110" t="s">
        <v>1689</v>
      </c>
    </row>
    <row r="2636" spans="1:2" ht="25.5">
      <c r="A2636" s="112">
        <v>2024200</v>
      </c>
      <c r="B2636" s="110" t="s">
        <v>1852</v>
      </c>
    </row>
    <row r="2637" spans="1:2">
      <c r="A2637" s="112">
        <v>2025800</v>
      </c>
      <c r="B2637" s="110" t="s">
        <v>579</v>
      </c>
    </row>
    <row r="2638" spans="1:2">
      <c r="A2638" s="112">
        <v>2026400</v>
      </c>
      <c r="B2638" s="110" t="s">
        <v>1038</v>
      </c>
    </row>
    <row r="2639" spans="1:2">
      <c r="A2639" s="112">
        <v>2026500</v>
      </c>
      <c r="B2639" s="110" t="s">
        <v>292</v>
      </c>
    </row>
    <row r="2640" spans="1:2">
      <c r="A2640" s="112">
        <v>2026700</v>
      </c>
      <c r="B2640" s="110" t="s">
        <v>48</v>
      </c>
    </row>
    <row r="2641" spans="1:2">
      <c r="A2641" s="112">
        <v>2027000</v>
      </c>
      <c r="B2641" s="110" t="s">
        <v>896</v>
      </c>
    </row>
    <row r="2642" spans="1:2">
      <c r="A2642" s="112">
        <v>2027100</v>
      </c>
      <c r="B2642" s="110" t="s">
        <v>897</v>
      </c>
    </row>
    <row r="2643" spans="1:2">
      <c r="A2643" s="112">
        <v>2027101</v>
      </c>
      <c r="B2643" s="110" t="s">
        <v>289</v>
      </c>
    </row>
    <row r="2644" spans="1:2">
      <c r="A2644" s="112">
        <v>2027102</v>
      </c>
      <c r="B2644" s="110" t="s">
        <v>167</v>
      </c>
    </row>
    <row r="2645" spans="1:2">
      <c r="A2645" s="112">
        <v>2027103</v>
      </c>
      <c r="B2645" s="110" t="s">
        <v>168</v>
      </c>
    </row>
    <row r="2646" spans="1:2">
      <c r="A2646" s="112">
        <v>2027200</v>
      </c>
      <c r="B2646" s="110" t="s">
        <v>231</v>
      </c>
    </row>
    <row r="2647" spans="1:2">
      <c r="A2647" s="112">
        <v>2027201</v>
      </c>
      <c r="B2647" s="110" t="s">
        <v>632</v>
      </c>
    </row>
    <row r="2648" spans="1:2">
      <c r="A2648" s="112">
        <v>2027202</v>
      </c>
      <c r="B2648" s="110" t="s">
        <v>633</v>
      </c>
    </row>
    <row r="2649" spans="1:2">
      <c r="A2649" s="112">
        <v>2027203</v>
      </c>
      <c r="B2649" s="110" t="s">
        <v>576</v>
      </c>
    </row>
    <row r="2650" spans="1:2">
      <c r="A2650" s="112">
        <v>2027600</v>
      </c>
      <c r="B2650" s="110" t="s">
        <v>1081</v>
      </c>
    </row>
    <row r="2651" spans="1:2">
      <c r="A2651" s="112">
        <v>2029900</v>
      </c>
      <c r="B2651" s="110" t="s">
        <v>52</v>
      </c>
    </row>
    <row r="2652" spans="1:2">
      <c r="A2652" s="112">
        <v>2040000</v>
      </c>
      <c r="B2652" s="110" t="s">
        <v>1690</v>
      </c>
    </row>
    <row r="2653" spans="1:2">
      <c r="A2653" s="112">
        <v>2070000</v>
      </c>
      <c r="B2653" s="110" t="s">
        <v>309</v>
      </c>
    </row>
    <row r="2654" spans="1:2" ht="25.5">
      <c r="A2654" s="112">
        <v>2070100</v>
      </c>
      <c r="B2654" s="110" t="s">
        <v>764</v>
      </c>
    </row>
    <row r="2655" spans="1:2">
      <c r="A2655" s="112">
        <v>2075800</v>
      </c>
      <c r="B2655" s="110" t="s">
        <v>579</v>
      </c>
    </row>
    <row r="2656" spans="1:2">
      <c r="A2656" s="112">
        <v>2079900</v>
      </c>
      <c r="B2656" s="110" t="s">
        <v>52</v>
      </c>
    </row>
    <row r="2657" spans="1:2">
      <c r="A2657" s="112">
        <v>2080000</v>
      </c>
      <c r="B2657" s="110" t="s">
        <v>20</v>
      </c>
    </row>
    <row r="2658" spans="1:2">
      <c r="A2658" s="112">
        <v>2080200</v>
      </c>
      <c r="B2658" s="110" t="s">
        <v>765</v>
      </c>
    </row>
    <row r="2659" spans="1:2" ht="38.25">
      <c r="A2659" s="112">
        <v>2080300</v>
      </c>
      <c r="B2659" s="110" t="s">
        <v>1691</v>
      </c>
    </row>
    <row r="2660" spans="1:2" ht="25.5">
      <c r="A2660" s="112">
        <v>2080400</v>
      </c>
      <c r="B2660" s="110" t="s">
        <v>1692</v>
      </c>
    </row>
    <row r="2661" spans="1:2">
      <c r="A2661" s="112">
        <v>2086100</v>
      </c>
      <c r="B2661" s="110" t="s">
        <v>339</v>
      </c>
    </row>
    <row r="2662" spans="1:2">
      <c r="A2662" s="112">
        <v>2086200</v>
      </c>
      <c r="B2662" s="110" t="s">
        <v>153</v>
      </c>
    </row>
    <row r="2663" spans="1:2">
      <c r="A2663" s="112">
        <v>2086300</v>
      </c>
      <c r="B2663" s="110" t="s">
        <v>920</v>
      </c>
    </row>
    <row r="2664" spans="1:2">
      <c r="A2664" s="112">
        <v>2090000</v>
      </c>
      <c r="B2664" s="110" t="s">
        <v>917</v>
      </c>
    </row>
    <row r="2665" spans="1:2">
      <c r="A2665" s="112">
        <v>2090100</v>
      </c>
      <c r="B2665" s="110" t="s">
        <v>1608</v>
      </c>
    </row>
    <row r="2666" spans="1:2">
      <c r="A2666" s="112">
        <v>2100000</v>
      </c>
      <c r="B2666" s="110" t="s">
        <v>317</v>
      </c>
    </row>
    <row r="2667" spans="1:2">
      <c r="A2667" s="112">
        <v>2105800</v>
      </c>
      <c r="B2667" s="110" t="s">
        <v>579</v>
      </c>
    </row>
    <row r="2668" spans="1:2">
      <c r="A2668" s="112">
        <v>2110000</v>
      </c>
      <c r="B2668" s="110" t="s">
        <v>318</v>
      </c>
    </row>
    <row r="2669" spans="1:2">
      <c r="A2669" s="112">
        <v>2110100</v>
      </c>
      <c r="B2669" s="110" t="s">
        <v>1590</v>
      </c>
    </row>
    <row r="2670" spans="1:2">
      <c r="A2670" s="112">
        <v>2120000</v>
      </c>
      <c r="B2670" s="110" t="s">
        <v>767</v>
      </c>
    </row>
    <row r="2671" spans="1:2">
      <c r="A2671" s="112">
        <v>2120100</v>
      </c>
      <c r="B2671" s="110" t="s">
        <v>767</v>
      </c>
    </row>
    <row r="2672" spans="1:2">
      <c r="A2672" s="112">
        <v>2130000</v>
      </c>
      <c r="B2672" s="110" t="s">
        <v>1840</v>
      </c>
    </row>
    <row r="2673" spans="1:2">
      <c r="A2673" s="112">
        <v>2130200</v>
      </c>
      <c r="B2673" s="110" t="s">
        <v>1693</v>
      </c>
    </row>
    <row r="2674" spans="1:2">
      <c r="A2674" s="112">
        <v>2140000</v>
      </c>
      <c r="B2674" s="110" t="s">
        <v>281</v>
      </c>
    </row>
    <row r="2675" spans="1:2">
      <c r="A2675" s="112">
        <v>2140100</v>
      </c>
      <c r="B2675" s="110" t="s">
        <v>339</v>
      </c>
    </row>
    <row r="2676" spans="1:2">
      <c r="A2676" s="112">
        <v>2140200</v>
      </c>
      <c r="B2676" s="110" t="s">
        <v>716</v>
      </c>
    </row>
    <row r="2677" spans="1:2">
      <c r="A2677" s="112">
        <v>2140400</v>
      </c>
      <c r="B2677" s="110" t="s">
        <v>958</v>
      </c>
    </row>
    <row r="2678" spans="1:2">
      <c r="A2678" s="112">
        <v>2140500</v>
      </c>
      <c r="B2678" s="110" t="s">
        <v>1395</v>
      </c>
    </row>
    <row r="2679" spans="1:2">
      <c r="A2679" s="112">
        <v>2140600</v>
      </c>
      <c r="B2679" s="110" t="s">
        <v>959</v>
      </c>
    </row>
    <row r="2680" spans="1:2">
      <c r="A2680" s="112">
        <v>2140700</v>
      </c>
      <c r="B2680" s="110" t="s">
        <v>1470</v>
      </c>
    </row>
    <row r="2681" spans="1:2">
      <c r="A2681" s="112">
        <v>2140800</v>
      </c>
      <c r="B2681" s="110" t="s">
        <v>1619</v>
      </c>
    </row>
    <row r="2682" spans="1:2">
      <c r="A2682" s="112">
        <v>2140900</v>
      </c>
      <c r="B2682" s="110" t="s">
        <v>1694</v>
      </c>
    </row>
    <row r="2683" spans="1:2">
      <c r="A2683" s="112">
        <v>2141000</v>
      </c>
      <c r="B2683" s="110" t="s">
        <v>935</v>
      </c>
    </row>
    <row r="2684" spans="1:2">
      <c r="A2684" s="112">
        <v>2143000</v>
      </c>
      <c r="B2684" s="110" t="s">
        <v>936</v>
      </c>
    </row>
    <row r="2685" spans="1:2">
      <c r="A2685" s="112">
        <v>2146500</v>
      </c>
      <c r="B2685" s="110" t="s">
        <v>292</v>
      </c>
    </row>
    <row r="2686" spans="1:2">
      <c r="A2686" s="112">
        <v>2147000</v>
      </c>
      <c r="B2686" s="110" t="s">
        <v>896</v>
      </c>
    </row>
    <row r="2687" spans="1:2" ht="25.5">
      <c r="A2687" s="112">
        <v>2149300</v>
      </c>
      <c r="B2687" s="110" t="s">
        <v>660</v>
      </c>
    </row>
    <row r="2688" spans="1:2">
      <c r="A2688" s="112">
        <v>2149400</v>
      </c>
      <c r="B2688" s="110" t="s">
        <v>623</v>
      </c>
    </row>
    <row r="2689" spans="1:2">
      <c r="A2689" s="112">
        <v>2150000</v>
      </c>
      <c r="B2689" s="110" t="s">
        <v>17</v>
      </c>
    </row>
    <row r="2690" spans="1:2">
      <c r="A2690" s="112">
        <v>2150100</v>
      </c>
      <c r="B2690" s="110" t="s">
        <v>937</v>
      </c>
    </row>
    <row r="2691" spans="1:2">
      <c r="A2691" s="112">
        <v>2155800</v>
      </c>
      <c r="B2691" s="110" t="s">
        <v>579</v>
      </c>
    </row>
    <row r="2692" spans="1:2">
      <c r="A2692" s="112">
        <v>2156700</v>
      </c>
      <c r="B2692" s="110" t="s">
        <v>48</v>
      </c>
    </row>
    <row r="2693" spans="1:2">
      <c r="A2693" s="112">
        <v>2156800</v>
      </c>
      <c r="B2693" s="110" t="s">
        <v>618</v>
      </c>
    </row>
    <row r="2694" spans="1:2">
      <c r="A2694" s="112">
        <v>2156801</v>
      </c>
      <c r="B2694" s="110" t="s">
        <v>386</v>
      </c>
    </row>
    <row r="2695" spans="1:2" ht="25.5">
      <c r="A2695" s="112">
        <v>2156802</v>
      </c>
      <c r="B2695" s="110" t="s">
        <v>160</v>
      </c>
    </row>
    <row r="2696" spans="1:2">
      <c r="A2696" s="112">
        <v>2157100</v>
      </c>
      <c r="B2696" s="110" t="s">
        <v>897</v>
      </c>
    </row>
    <row r="2697" spans="1:2">
      <c r="A2697" s="112">
        <v>2157101</v>
      </c>
      <c r="B2697" s="110" t="s">
        <v>289</v>
      </c>
    </row>
    <row r="2698" spans="1:2">
      <c r="A2698" s="112">
        <v>2157102</v>
      </c>
      <c r="B2698" s="110" t="s">
        <v>167</v>
      </c>
    </row>
    <row r="2699" spans="1:2">
      <c r="A2699" s="112">
        <v>2157103</v>
      </c>
      <c r="B2699" s="110" t="s">
        <v>168</v>
      </c>
    </row>
    <row r="2700" spans="1:2">
      <c r="A2700" s="112">
        <v>2157200</v>
      </c>
      <c r="B2700" s="110" t="s">
        <v>231</v>
      </c>
    </row>
    <row r="2701" spans="1:2">
      <c r="A2701" s="112">
        <v>2157201</v>
      </c>
      <c r="B2701" s="110" t="s">
        <v>632</v>
      </c>
    </row>
    <row r="2702" spans="1:2">
      <c r="A2702" s="112">
        <v>2157202</v>
      </c>
      <c r="B2702" s="110" t="s">
        <v>633</v>
      </c>
    </row>
    <row r="2703" spans="1:2">
      <c r="A2703" s="112">
        <v>2157203</v>
      </c>
      <c r="B2703" s="110" t="s">
        <v>576</v>
      </c>
    </row>
    <row r="2704" spans="1:2">
      <c r="A2704" s="112">
        <v>2157600</v>
      </c>
      <c r="B2704" s="110" t="s">
        <v>1081</v>
      </c>
    </row>
    <row r="2705" spans="1:2">
      <c r="A2705" s="112">
        <v>2159900</v>
      </c>
      <c r="B2705" s="110" t="s">
        <v>52</v>
      </c>
    </row>
    <row r="2706" spans="1:2">
      <c r="A2706" s="112">
        <v>2160000</v>
      </c>
      <c r="B2706" s="110" t="s">
        <v>938</v>
      </c>
    </row>
    <row r="2707" spans="1:2">
      <c r="A2707" s="112">
        <v>2166700</v>
      </c>
      <c r="B2707" s="110" t="s">
        <v>48</v>
      </c>
    </row>
    <row r="2708" spans="1:2">
      <c r="A2708" s="112">
        <v>2167100</v>
      </c>
      <c r="B2708" s="110" t="s">
        <v>897</v>
      </c>
    </row>
    <row r="2709" spans="1:2">
      <c r="A2709" s="112">
        <v>2167101</v>
      </c>
      <c r="B2709" s="110" t="s">
        <v>289</v>
      </c>
    </row>
    <row r="2710" spans="1:2">
      <c r="A2710" s="112">
        <v>2167102</v>
      </c>
      <c r="B2710" s="110" t="s">
        <v>167</v>
      </c>
    </row>
    <row r="2711" spans="1:2">
      <c r="A2711" s="112">
        <v>2167103</v>
      </c>
      <c r="B2711" s="110" t="s">
        <v>168</v>
      </c>
    </row>
    <row r="2712" spans="1:2">
      <c r="A2712" s="112">
        <v>2167200</v>
      </c>
      <c r="B2712" s="110" t="s">
        <v>231</v>
      </c>
    </row>
    <row r="2713" spans="1:2">
      <c r="A2713" s="112">
        <v>2167201</v>
      </c>
      <c r="B2713" s="110" t="s">
        <v>632</v>
      </c>
    </row>
    <row r="2714" spans="1:2">
      <c r="A2714" s="112">
        <v>2167202</v>
      </c>
      <c r="B2714" s="110" t="s">
        <v>633</v>
      </c>
    </row>
    <row r="2715" spans="1:2">
      <c r="A2715" s="112">
        <v>2167203</v>
      </c>
      <c r="B2715" s="110" t="s">
        <v>576</v>
      </c>
    </row>
    <row r="2716" spans="1:2">
      <c r="A2716" s="112">
        <v>2170000</v>
      </c>
      <c r="B2716" s="110" t="s">
        <v>939</v>
      </c>
    </row>
    <row r="2717" spans="1:2">
      <c r="A2717" s="112">
        <v>2180000</v>
      </c>
      <c r="B2717" s="110" t="s">
        <v>1035</v>
      </c>
    </row>
    <row r="2718" spans="1:2" ht="25.5">
      <c r="A2718" s="112">
        <v>2180100</v>
      </c>
      <c r="B2718" s="110" t="s">
        <v>1602</v>
      </c>
    </row>
    <row r="2719" spans="1:2" ht="25.5">
      <c r="A2719" s="112">
        <v>2180200</v>
      </c>
      <c r="B2719" s="110" t="s">
        <v>615</v>
      </c>
    </row>
    <row r="2720" spans="1:2" ht="25.5">
      <c r="A2720" s="112">
        <v>2180300</v>
      </c>
      <c r="B2720" s="110" t="s">
        <v>940</v>
      </c>
    </row>
    <row r="2721" spans="1:2">
      <c r="A2721" s="112">
        <v>2190000</v>
      </c>
      <c r="B2721" s="110" t="s">
        <v>1036</v>
      </c>
    </row>
    <row r="2722" spans="1:2">
      <c r="A2722" s="112">
        <v>2190100</v>
      </c>
      <c r="B2722" s="110" t="s">
        <v>562</v>
      </c>
    </row>
    <row r="2723" spans="1:2">
      <c r="A2723" s="112">
        <v>2200000</v>
      </c>
      <c r="B2723" s="110" t="s">
        <v>307</v>
      </c>
    </row>
    <row r="2724" spans="1:2">
      <c r="A2724" s="112">
        <v>2200100</v>
      </c>
      <c r="B2724" s="110" t="s">
        <v>563</v>
      </c>
    </row>
    <row r="2725" spans="1:2">
      <c r="A2725" s="112">
        <v>2200200</v>
      </c>
      <c r="B2725" s="110" t="s">
        <v>279</v>
      </c>
    </row>
    <row r="2726" spans="1:2">
      <c r="A2726" s="112">
        <v>2200300</v>
      </c>
      <c r="B2726" s="110" t="s">
        <v>652</v>
      </c>
    </row>
    <row r="2727" spans="1:2">
      <c r="A2727" s="112">
        <v>2200400</v>
      </c>
      <c r="B2727" s="110" t="s">
        <v>653</v>
      </c>
    </row>
    <row r="2728" spans="1:2">
      <c r="A2728" s="112">
        <v>2200500</v>
      </c>
      <c r="B2728" s="110" t="s">
        <v>941</v>
      </c>
    </row>
    <row r="2729" spans="1:2">
      <c r="A2729" s="112">
        <v>2200600</v>
      </c>
      <c r="B2729" s="110" t="s">
        <v>1434</v>
      </c>
    </row>
    <row r="2730" spans="1:2">
      <c r="A2730" s="112">
        <v>2210000</v>
      </c>
      <c r="B2730" s="110" t="s">
        <v>1393</v>
      </c>
    </row>
    <row r="2731" spans="1:2">
      <c r="A2731" s="112">
        <v>2210100</v>
      </c>
      <c r="B2731" s="110" t="s">
        <v>1254</v>
      </c>
    </row>
    <row r="2732" spans="1:2">
      <c r="A2732" s="112">
        <v>2219900</v>
      </c>
      <c r="B2732" s="110" t="s">
        <v>52</v>
      </c>
    </row>
    <row r="2733" spans="1:2" ht="25.5">
      <c r="A2733" s="112">
        <v>2220000</v>
      </c>
      <c r="B2733" s="110" t="s">
        <v>1255</v>
      </c>
    </row>
    <row r="2734" spans="1:2">
      <c r="A2734" s="112">
        <v>2220100</v>
      </c>
      <c r="B2734" s="110" t="s">
        <v>672</v>
      </c>
    </row>
    <row r="2735" spans="1:2" ht="25.5">
      <c r="A2735" s="112">
        <v>2220200</v>
      </c>
      <c r="B2735" s="110" t="s">
        <v>210</v>
      </c>
    </row>
    <row r="2736" spans="1:2" ht="25.5">
      <c r="A2736" s="112">
        <v>2220300</v>
      </c>
      <c r="B2736" s="110" t="s">
        <v>1435</v>
      </c>
    </row>
    <row r="2737" spans="1:2">
      <c r="A2737" s="112">
        <v>2230000</v>
      </c>
      <c r="B2737" s="110" t="s">
        <v>721</v>
      </c>
    </row>
    <row r="2738" spans="1:2">
      <c r="A2738" s="112">
        <v>2230100</v>
      </c>
      <c r="B2738" s="110" t="s">
        <v>1332</v>
      </c>
    </row>
    <row r="2739" spans="1:2" ht="25.5">
      <c r="A2739" s="112">
        <v>2240000</v>
      </c>
      <c r="B2739" s="110" t="s">
        <v>1692</v>
      </c>
    </row>
    <row r="2740" spans="1:2">
      <c r="A2740" s="112">
        <v>2240100</v>
      </c>
      <c r="B2740" s="110" t="s">
        <v>1436</v>
      </c>
    </row>
    <row r="2741" spans="1:2">
      <c r="A2741" s="112">
        <v>2240200</v>
      </c>
      <c r="B2741" s="110" t="s">
        <v>1437</v>
      </c>
    </row>
    <row r="2742" spans="1:2">
      <c r="A2742" s="112">
        <v>2240300</v>
      </c>
      <c r="B2742" s="110" t="s">
        <v>1438</v>
      </c>
    </row>
    <row r="2743" spans="1:2">
      <c r="A2743" s="112">
        <v>2400000</v>
      </c>
      <c r="B2743" s="110" t="s">
        <v>1439</v>
      </c>
    </row>
    <row r="2744" spans="1:2">
      <c r="A2744" s="112">
        <v>2400100</v>
      </c>
      <c r="B2744" s="110" t="s">
        <v>1440</v>
      </c>
    </row>
    <row r="2745" spans="1:2">
      <c r="A2745" s="112">
        <v>2400101</v>
      </c>
      <c r="B2745" s="110" t="s">
        <v>1912</v>
      </c>
    </row>
    <row r="2746" spans="1:2">
      <c r="A2746" s="112">
        <v>2470000</v>
      </c>
      <c r="B2746" s="110" t="s">
        <v>1326</v>
      </c>
    </row>
    <row r="2747" spans="1:2" ht="25.5">
      <c r="A2747" s="112">
        <v>2470100</v>
      </c>
      <c r="B2747" s="110" t="s">
        <v>892</v>
      </c>
    </row>
    <row r="2748" spans="1:2">
      <c r="A2748" s="112">
        <v>2470200</v>
      </c>
      <c r="B2748" s="110" t="s">
        <v>893</v>
      </c>
    </row>
    <row r="2749" spans="1:2">
      <c r="A2749" s="112">
        <v>2470700</v>
      </c>
      <c r="B2749" s="110" t="s">
        <v>891</v>
      </c>
    </row>
    <row r="2750" spans="1:2">
      <c r="A2750" s="112">
        <v>2476300</v>
      </c>
      <c r="B2750" s="110" t="s">
        <v>920</v>
      </c>
    </row>
    <row r="2751" spans="1:2">
      <c r="A2751" s="112">
        <v>2476500</v>
      </c>
      <c r="B2751" s="110" t="s">
        <v>292</v>
      </c>
    </row>
    <row r="2752" spans="1:2">
      <c r="A2752" s="112">
        <v>2476600</v>
      </c>
      <c r="B2752" s="110" t="s">
        <v>424</v>
      </c>
    </row>
    <row r="2753" spans="1:2">
      <c r="A2753" s="112">
        <v>2476700</v>
      </c>
      <c r="B2753" s="110" t="s">
        <v>48</v>
      </c>
    </row>
    <row r="2754" spans="1:2">
      <c r="A2754" s="112">
        <v>2479900</v>
      </c>
      <c r="B2754" s="110" t="s">
        <v>52</v>
      </c>
    </row>
    <row r="2755" spans="1:2">
      <c r="A2755" s="112">
        <v>2480000</v>
      </c>
      <c r="B2755" s="110" t="s">
        <v>479</v>
      </c>
    </row>
    <row r="2756" spans="1:2">
      <c r="A2756" s="112">
        <v>2480100</v>
      </c>
      <c r="B2756" s="110" t="s">
        <v>894</v>
      </c>
    </row>
    <row r="2757" spans="1:2" ht="25.5">
      <c r="A2757" s="112">
        <v>2480200</v>
      </c>
      <c r="B2757" s="110" t="s">
        <v>1078</v>
      </c>
    </row>
    <row r="2758" spans="1:2">
      <c r="A2758" s="112">
        <v>2480300</v>
      </c>
      <c r="B2758" s="110" t="s">
        <v>175</v>
      </c>
    </row>
    <row r="2759" spans="1:2" ht="63.75">
      <c r="A2759" s="112">
        <v>2480400</v>
      </c>
      <c r="B2759" s="111" t="s">
        <v>1913</v>
      </c>
    </row>
    <row r="2760" spans="1:2">
      <c r="A2760" s="112">
        <v>2488300</v>
      </c>
      <c r="B2760" s="110" t="s">
        <v>176</v>
      </c>
    </row>
    <row r="2761" spans="1:2">
      <c r="A2761" s="112">
        <v>2490000</v>
      </c>
      <c r="B2761" s="110" t="s">
        <v>583</v>
      </c>
    </row>
    <row r="2762" spans="1:2" ht="25.5">
      <c r="A2762" s="112">
        <v>2490100</v>
      </c>
      <c r="B2762" s="110" t="s">
        <v>1914</v>
      </c>
    </row>
    <row r="2763" spans="1:2">
      <c r="A2763" s="112">
        <v>2490200</v>
      </c>
      <c r="B2763" s="110" t="s">
        <v>1915</v>
      </c>
    </row>
    <row r="2764" spans="1:2">
      <c r="A2764" s="112">
        <v>2500000</v>
      </c>
      <c r="B2764" s="110" t="s">
        <v>584</v>
      </c>
    </row>
    <row r="2765" spans="1:2">
      <c r="A2765" s="112">
        <v>2500100</v>
      </c>
      <c r="B2765" s="110" t="s">
        <v>1469</v>
      </c>
    </row>
    <row r="2766" spans="1:2">
      <c r="A2766" s="112">
        <v>2510000</v>
      </c>
      <c r="B2766" s="110" t="s">
        <v>585</v>
      </c>
    </row>
    <row r="2767" spans="1:2">
      <c r="A2767" s="112">
        <v>2519900</v>
      </c>
      <c r="B2767" s="110" t="s">
        <v>52</v>
      </c>
    </row>
    <row r="2768" spans="1:2">
      <c r="A2768" s="112">
        <v>2520000</v>
      </c>
      <c r="B2768" s="110" t="s">
        <v>1916</v>
      </c>
    </row>
    <row r="2769" spans="1:2">
      <c r="A2769" s="112">
        <v>2529900</v>
      </c>
      <c r="B2769" s="110" t="s">
        <v>52</v>
      </c>
    </row>
    <row r="2770" spans="1:2">
      <c r="A2770" s="112">
        <v>2530000</v>
      </c>
      <c r="B2770" s="110" t="s">
        <v>1148</v>
      </c>
    </row>
    <row r="2771" spans="1:2">
      <c r="A2771" s="112">
        <v>2539900</v>
      </c>
      <c r="B2771" s="110" t="s">
        <v>52</v>
      </c>
    </row>
    <row r="2772" spans="1:2">
      <c r="A2772" s="112">
        <v>2540000</v>
      </c>
      <c r="B2772" s="110" t="s">
        <v>1917</v>
      </c>
    </row>
    <row r="2773" spans="1:2" ht="25.5">
      <c r="A2773" s="112">
        <v>2540100</v>
      </c>
      <c r="B2773" s="110" t="s">
        <v>1918</v>
      </c>
    </row>
    <row r="2774" spans="1:2">
      <c r="A2774" s="112">
        <v>2600000</v>
      </c>
      <c r="B2774" s="110" t="s">
        <v>564</v>
      </c>
    </row>
    <row r="2775" spans="1:2" ht="63.75">
      <c r="A2775" s="112">
        <v>2600100</v>
      </c>
      <c r="B2775" s="111" t="s">
        <v>431</v>
      </c>
    </row>
    <row r="2776" spans="1:2" ht="51">
      <c r="A2776" s="112">
        <v>2600200</v>
      </c>
      <c r="B2776" s="111" t="s">
        <v>944</v>
      </c>
    </row>
    <row r="2777" spans="1:2" ht="38.25">
      <c r="A2777" s="112">
        <v>2600300</v>
      </c>
      <c r="B2777" s="111" t="s">
        <v>1919</v>
      </c>
    </row>
    <row r="2778" spans="1:2">
      <c r="A2778" s="112">
        <v>2600400</v>
      </c>
      <c r="B2778" s="110" t="s">
        <v>945</v>
      </c>
    </row>
    <row r="2779" spans="1:2" ht="51">
      <c r="A2779" s="112">
        <v>2600500</v>
      </c>
      <c r="B2779" s="111" t="s">
        <v>343</v>
      </c>
    </row>
    <row r="2780" spans="1:2">
      <c r="A2780" s="112">
        <v>2600600</v>
      </c>
      <c r="B2780" s="110" t="s">
        <v>670</v>
      </c>
    </row>
    <row r="2781" spans="1:2">
      <c r="A2781" s="112">
        <v>2600700</v>
      </c>
      <c r="B2781" s="110" t="s">
        <v>1335</v>
      </c>
    </row>
    <row r="2782" spans="1:2">
      <c r="A2782" s="112">
        <v>2600800</v>
      </c>
      <c r="B2782" s="110" t="s">
        <v>943</v>
      </c>
    </row>
    <row r="2783" spans="1:2">
      <c r="A2783" s="112">
        <v>2600900</v>
      </c>
      <c r="B2783" s="110" t="s">
        <v>1441</v>
      </c>
    </row>
    <row r="2784" spans="1:2">
      <c r="A2784" s="112">
        <v>2601000</v>
      </c>
      <c r="B2784" s="110" t="s">
        <v>676</v>
      </c>
    </row>
    <row r="2785" spans="1:2" ht="25.5">
      <c r="A2785" s="112">
        <v>2601100</v>
      </c>
      <c r="B2785" s="110" t="s">
        <v>794</v>
      </c>
    </row>
    <row r="2786" spans="1:2">
      <c r="A2786" s="112">
        <v>2601200</v>
      </c>
      <c r="B2786" s="110" t="s">
        <v>795</v>
      </c>
    </row>
    <row r="2787" spans="1:2">
      <c r="A2787" s="112">
        <v>2601300</v>
      </c>
      <c r="B2787" s="110" t="s">
        <v>796</v>
      </c>
    </row>
    <row r="2788" spans="1:2" ht="63.75">
      <c r="A2788" s="112">
        <v>2601400</v>
      </c>
      <c r="B2788" s="111" t="s">
        <v>970</v>
      </c>
    </row>
    <row r="2789" spans="1:2" ht="63.75">
      <c r="A2789" s="112">
        <v>2601500</v>
      </c>
      <c r="B2789" s="111" t="s">
        <v>1920</v>
      </c>
    </row>
    <row r="2790" spans="1:2" ht="25.5">
      <c r="A2790" s="112">
        <v>2602400</v>
      </c>
      <c r="B2790" s="110" t="s">
        <v>1921</v>
      </c>
    </row>
    <row r="2791" spans="1:2" ht="25.5">
      <c r="A2791" s="112">
        <v>2610000</v>
      </c>
      <c r="B2791" s="110" t="s">
        <v>1922</v>
      </c>
    </row>
    <row r="2792" spans="1:2">
      <c r="A2792" s="112">
        <v>2619900</v>
      </c>
      <c r="B2792" s="110" t="s">
        <v>52</v>
      </c>
    </row>
    <row r="2793" spans="1:2">
      <c r="A2793" s="112">
        <v>2620000</v>
      </c>
      <c r="B2793" s="110" t="s">
        <v>1509</v>
      </c>
    </row>
    <row r="2794" spans="1:2" ht="25.5">
      <c r="A2794" s="112">
        <v>2620100</v>
      </c>
      <c r="B2794" s="110" t="s">
        <v>1923</v>
      </c>
    </row>
    <row r="2795" spans="1:2">
      <c r="A2795" s="112">
        <v>2620200</v>
      </c>
      <c r="B2795" s="110" t="s">
        <v>341</v>
      </c>
    </row>
    <row r="2796" spans="1:2">
      <c r="A2796" s="112">
        <v>2630000</v>
      </c>
      <c r="B2796" s="110" t="s">
        <v>456</v>
      </c>
    </row>
    <row r="2797" spans="1:2">
      <c r="A2797" s="112">
        <v>2639900</v>
      </c>
      <c r="B2797" s="110" t="s">
        <v>52</v>
      </c>
    </row>
    <row r="2798" spans="1:2">
      <c r="A2798" s="112">
        <v>2640000</v>
      </c>
      <c r="B2798" s="110" t="s">
        <v>342</v>
      </c>
    </row>
    <row r="2799" spans="1:2">
      <c r="A2799" s="112">
        <v>2640100</v>
      </c>
      <c r="B2799" s="110" t="s">
        <v>1924</v>
      </c>
    </row>
    <row r="2800" spans="1:2" ht="25.5">
      <c r="A2800" s="112">
        <v>2640200</v>
      </c>
      <c r="B2800" s="110" t="s">
        <v>1925</v>
      </c>
    </row>
    <row r="2801" spans="1:2">
      <c r="A2801" s="112">
        <v>2649900</v>
      </c>
      <c r="B2801" s="110" t="s">
        <v>52</v>
      </c>
    </row>
    <row r="2802" spans="1:2">
      <c r="A2802" s="112">
        <v>2650000</v>
      </c>
      <c r="B2802" s="110" t="s">
        <v>1926</v>
      </c>
    </row>
    <row r="2803" spans="1:2">
      <c r="A2803" s="112">
        <v>2659900</v>
      </c>
      <c r="B2803" s="110" t="s">
        <v>52</v>
      </c>
    </row>
    <row r="2804" spans="1:2" ht="25.5">
      <c r="A2804" s="112">
        <v>2660000</v>
      </c>
      <c r="B2804" s="110" t="s">
        <v>1927</v>
      </c>
    </row>
    <row r="2805" spans="1:2">
      <c r="A2805" s="112">
        <v>2669900</v>
      </c>
      <c r="B2805" s="110" t="s">
        <v>52</v>
      </c>
    </row>
    <row r="2806" spans="1:2" ht="25.5">
      <c r="A2806" s="112">
        <v>2670000</v>
      </c>
      <c r="B2806" s="110" t="s">
        <v>1928</v>
      </c>
    </row>
    <row r="2807" spans="1:2">
      <c r="A2807" s="112">
        <v>2670100</v>
      </c>
      <c r="B2807" s="110" t="s">
        <v>928</v>
      </c>
    </row>
    <row r="2808" spans="1:2" ht="25.5">
      <c r="A2808" s="112">
        <v>2670400</v>
      </c>
      <c r="B2808" s="110" t="s">
        <v>1929</v>
      </c>
    </row>
    <row r="2809" spans="1:2">
      <c r="A2809" s="112">
        <v>2670402</v>
      </c>
      <c r="B2809" s="110" t="s">
        <v>945</v>
      </c>
    </row>
    <row r="2810" spans="1:2">
      <c r="A2810" s="112">
        <v>2670403</v>
      </c>
      <c r="B2810" s="110" t="s">
        <v>973</v>
      </c>
    </row>
    <row r="2811" spans="1:2">
      <c r="A2811" s="112">
        <v>2670500</v>
      </c>
      <c r="B2811" s="110" t="s">
        <v>974</v>
      </c>
    </row>
    <row r="2812" spans="1:2" ht="51">
      <c r="A2812" s="112">
        <v>2670501</v>
      </c>
      <c r="B2812" s="111" t="s">
        <v>975</v>
      </c>
    </row>
    <row r="2813" spans="1:2">
      <c r="A2813" s="112">
        <v>2670502</v>
      </c>
      <c r="B2813" s="110" t="s">
        <v>976</v>
      </c>
    </row>
    <row r="2814" spans="1:2">
      <c r="A2814" s="112">
        <v>2670503</v>
      </c>
      <c r="B2814" s="110" t="s">
        <v>977</v>
      </c>
    </row>
    <row r="2815" spans="1:2" ht="25.5">
      <c r="A2815" s="112">
        <v>2670504</v>
      </c>
      <c r="B2815" s="110" t="s">
        <v>978</v>
      </c>
    </row>
    <row r="2816" spans="1:2">
      <c r="A2816" s="112">
        <v>2670505</v>
      </c>
      <c r="B2816" s="110" t="s">
        <v>979</v>
      </c>
    </row>
    <row r="2817" spans="1:2">
      <c r="A2817" s="112">
        <v>2670506</v>
      </c>
      <c r="B2817" s="110" t="s">
        <v>980</v>
      </c>
    </row>
    <row r="2818" spans="1:2" ht="25.5">
      <c r="A2818" s="112">
        <v>2670507</v>
      </c>
      <c r="B2818" s="110" t="s">
        <v>981</v>
      </c>
    </row>
    <row r="2819" spans="1:2">
      <c r="A2819" s="112">
        <v>2670508</v>
      </c>
      <c r="B2819" s="110" t="s">
        <v>370</v>
      </c>
    </row>
    <row r="2820" spans="1:2">
      <c r="A2820" s="112">
        <v>2670509</v>
      </c>
      <c r="B2820" s="110" t="s">
        <v>371</v>
      </c>
    </row>
    <row r="2821" spans="1:2" ht="63.75">
      <c r="A2821" s="112">
        <v>2670510</v>
      </c>
      <c r="B2821" s="111" t="s">
        <v>991</v>
      </c>
    </row>
    <row r="2822" spans="1:2">
      <c r="A2822" s="112">
        <v>2670511</v>
      </c>
      <c r="B2822" s="110" t="s">
        <v>404</v>
      </c>
    </row>
    <row r="2823" spans="1:2" ht="63.75">
      <c r="A2823" s="112">
        <v>2670513</v>
      </c>
      <c r="B2823" s="111" t="s">
        <v>405</v>
      </c>
    </row>
    <row r="2824" spans="1:2">
      <c r="A2824" s="112">
        <v>2670514</v>
      </c>
      <c r="B2824" s="110" t="s">
        <v>406</v>
      </c>
    </row>
    <row r="2825" spans="1:2">
      <c r="A2825" s="112">
        <v>2670515</v>
      </c>
      <c r="B2825" s="110" t="s">
        <v>407</v>
      </c>
    </row>
    <row r="2826" spans="1:2" ht="25.5">
      <c r="A2826" s="112">
        <v>2670600</v>
      </c>
      <c r="B2826" s="110" t="s">
        <v>408</v>
      </c>
    </row>
    <row r="2827" spans="1:2">
      <c r="A2827" s="112">
        <v>2700000</v>
      </c>
      <c r="B2827" s="110" t="s">
        <v>367</v>
      </c>
    </row>
    <row r="2828" spans="1:2">
      <c r="A2828" s="112">
        <v>2700100</v>
      </c>
      <c r="B2828" s="110" t="s">
        <v>929</v>
      </c>
    </row>
    <row r="2829" spans="1:2">
      <c r="A2829" s="112">
        <v>2700200</v>
      </c>
      <c r="B2829" s="110" t="s">
        <v>248</v>
      </c>
    </row>
    <row r="2830" spans="1:2">
      <c r="A2830" s="112">
        <v>2700300</v>
      </c>
      <c r="B2830" s="110" t="s">
        <v>409</v>
      </c>
    </row>
    <row r="2831" spans="1:2">
      <c r="A2831" s="112">
        <v>2700400</v>
      </c>
      <c r="B2831" s="110" t="s">
        <v>310</v>
      </c>
    </row>
    <row r="2832" spans="1:2" ht="38.25">
      <c r="A2832" s="112">
        <v>2700500</v>
      </c>
      <c r="B2832" s="111" t="s">
        <v>410</v>
      </c>
    </row>
    <row r="2833" spans="1:2" ht="38.25">
      <c r="A2833" s="112">
        <v>2700600</v>
      </c>
      <c r="B2833" s="111" t="s">
        <v>1011</v>
      </c>
    </row>
    <row r="2834" spans="1:2" ht="38.25">
      <c r="A2834" s="112">
        <v>2700700</v>
      </c>
      <c r="B2834" s="111" t="s">
        <v>1012</v>
      </c>
    </row>
    <row r="2835" spans="1:2">
      <c r="A2835" s="112">
        <v>2710000</v>
      </c>
      <c r="B2835" s="110" t="s">
        <v>1541</v>
      </c>
    </row>
    <row r="2836" spans="1:2">
      <c r="A2836" s="112">
        <v>2710100</v>
      </c>
      <c r="B2836" s="110" t="s">
        <v>187</v>
      </c>
    </row>
    <row r="2837" spans="1:2">
      <c r="A2837" s="112">
        <v>2719900</v>
      </c>
      <c r="B2837" s="110" t="s">
        <v>52</v>
      </c>
    </row>
    <row r="2838" spans="1:2">
      <c r="A2838" s="112">
        <v>2800000</v>
      </c>
      <c r="B2838" s="110" t="s">
        <v>1542</v>
      </c>
    </row>
    <row r="2839" spans="1:2">
      <c r="A2839" s="112">
        <v>2800100</v>
      </c>
      <c r="B2839" s="110" t="s">
        <v>625</v>
      </c>
    </row>
    <row r="2840" spans="1:2">
      <c r="A2840" s="112">
        <v>2800200</v>
      </c>
      <c r="B2840" s="110" t="s">
        <v>813</v>
      </c>
    </row>
    <row r="2841" spans="1:2" ht="25.5">
      <c r="A2841" s="112">
        <v>2800300</v>
      </c>
      <c r="B2841" s="110" t="s">
        <v>1839</v>
      </c>
    </row>
    <row r="2842" spans="1:2">
      <c r="A2842" s="112">
        <v>2800400</v>
      </c>
      <c r="B2842" s="110" t="s">
        <v>1329</v>
      </c>
    </row>
    <row r="2843" spans="1:2">
      <c r="A2843" s="112">
        <v>2800500</v>
      </c>
      <c r="B2843" s="110" t="s">
        <v>1013</v>
      </c>
    </row>
    <row r="2844" spans="1:2">
      <c r="A2844" s="112">
        <v>2810000</v>
      </c>
      <c r="B2844" s="110" t="s">
        <v>253</v>
      </c>
    </row>
    <row r="2845" spans="1:2">
      <c r="A2845" s="112">
        <v>2819900</v>
      </c>
      <c r="B2845" s="110" t="s">
        <v>52</v>
      </c>
    </row>
    <row r="2846" spans="1:2">
      <c r="A2846" s="112">
        <v>2910000</v>
      </c>
      <c r="B2846" s="110" t="s">
        <v>13</v>
      </c>
    </row>
    <row r="2847" spans="1:2">
      <c r="A2847" s="112">
        <v>2919900</v>
      </c>
      <c r="B2847" s="110" t="s">
        <v>52</v>
      </c>
    </row>
    <row r="2848" spans="1:2">
      <c r="A2848" s="112">
        <v>2920000</v>
      </c>
      <c r="B2848" s="110" t="s">
        <v>14</v>
      </c>
    </row>
    <row r="2849" spans="1:2">
      <c r="A2849" s="112">
        <v>2920100</v>
      </c>
      <c r="B2849" s="110" t="s">
        <v>1147</v>
      </c>
    </row>
    <row r="2850" spans="1:2">
      <c r="A2850" s="112">
        <v>2920200</v>
      </c>
      <c r="B2850" s="110" t="s">
        <v>1504</v>
      </c>
    </row>
    <row r="2851" spans="1:2">
      <c r="A2851" s="112">
        <v>3000000</v>
      </c>
      <c r="B2851" s="110" t="s">
        <v>1475</v>
      </c>
    </row>
    <row r="2852" spans="1:2">
      <c r="A2852" s="112">
        <v>3000100</v>
      </c>
      <c r="B2852" s="110" t="s">
        <v>879</v>
      </c>
    </row>
    <row r="2853" spans="1:2">
      <c r="A2853" s="112">
        <v>3000101</v>
      </c>
      <c r="B2853" s="110" t="s">
        <v>419</v>
      </c>
    </row>
    <row r="2854" spans="1:2">
      <c r="A2854" s="112">
        <v>3000102</v>
      </c>
      <c r="B2854" s="110" t="s">
        <v>89</v>
      </c>
    </row>
    <row r="2855" spans="1:2" ht="38.25">
      <c r="A2855" s="112">
        <v>3000103</v>
      </c>
      <c r="B2855" s="110" t="s">
        <v>1505</v>
      </c>
    </row>
    <row r="2856" spans="1:2" ht="25.5">
      <c r="A2856" s="112">
        <v>3000104</v>
      </c>
      <c r="B2856" s="110" t="s">
        <v>1762</v>
      </c>
    </row>
    <row r="2857" spans="1:2">
      <c r="A2857" s="112">
        <v>3000105</v>
      </c>
      <c r="B2857" s="110" t="s">
        <v>1763</v>
      </c>
    </row>
    <row r="2858" spans="1:2">
      <c r="A2858" s="112">
        <v>3000200</v>
      </c>
      <c r="B2858" s="110" t="s">
        <v>90</v>
      </c>
    </row>
    <row r="2859" spans="1:2">
      <c r="A2859" s="112">
        <v>3000201</v>
      </c>
      <c r="B2859" s="110" t="s">
        <v>37</v>
      </c>
    </row>
    <row r="2860" spans="1:2">
      <c r="A2860" s="112">
        <v>3000202</v>
      </c>
      <c r="B2860" s="110" t="s">
        <v>1764</v>
      </c>
    </row>
    <row r="2861" spans="1:2" ht="51">
      <c r="A2861" s="112">
        <v>3000203</v>
      </c>
      <c r="B2861" s="111" t="s">
        <v>1021</v>
      </c>
    </row>
    <row r="2862" spans="1:2">
      <c r="A2862" s="112">
        <v>3000204</v>
      </c>
      <c r="B2862" s="110" t="s">
        <v>1765</v>
      </c>
    </row>
    <row r="2863" spans="1:2" ht="25.5">
      <c r="A2863" s="112">
        <v>3000205</v>
      </c>
      <c r="B2863" s="110" t="s">
        <v>1766</v>
      </c>
    </row>
    <row r="2864" spans="1:2" ht="38.25">
      <c r="A2864" s="112">
        <v>3000206</v>
      </c>
      <c r="B2864" s="110" t="s">
        <v>1865</v>
      </c>
    </row>
    <row r="2865" spans="1:2" ht="38.25">
      <c r="A2865" s="112">
        <v>3000207</v>
      </c>
      <c r="B2865" s="111" t="s">
        <v>1767</v>
      </c>
    </row>
    <row r="2866" spans="1:2" ht="25.5">
      <c r="A2866" s="112">
        <v>3000208</v>
      </c>
      <c r="B2866" s="110" t="s">
        <v>1768</v>
      </c>
    </row>
    <row r="2867" spans="1:2" ht="25.5">
      <c r="A2867" s="112">
        <v>3000209</v>
      </c>
      <c r="B2867" s="110" t="s">
        <v>401</v>
      </c>
    </row>
    <row r="2868" spans="1:2" ht="25.5">
      <c r="A2868" s="112">
        <v>3000300</v>
      </c>
      <c r="B2868" s="110" t="s">
        <v>402</v>
      </c>
    </row>
    <row r="2869" spans="1:2">
      <c r="A2869" s="112">
        <v>3010000</v>
      </c>
      <c r="B2869" s="110" t="s">
        <v>1022</v>
      </c>
    </row>
    <row r="2870" spans="1:2">
      <c r="A2870" s="112">
        <v>3010100</v>
      </c>
      <c r="B2870" s="110" t="s">
        <v>1023</v>
      </c>
    </row>
    <row r="2871" spans="1:2">
      <c r="A2871" s="112">
        <v>3010101</v>
      </c>
      <c r="B2871" s="110" t="s">
        <v>1024</v>
      </c>
    </row>
    <row r="2872" spans="1:2">
      <c r="A2872" s="112">
        <v>3010200</v>
      </c>
      <c r="B2872" s="110" t="s">
        <v>627</v>
      </c>
    </row>
    <row r="2873" spans="1:2">
      <c r="A2873" s="112">
        <v>3010201</v>
      </c>
      <c r="B2873" s="110" t="s">
        <v>1269</v>
      </c>
    </row>
    <row r="2874" spans="1:2">
      <c r="A2874" s="112">
        <v>3010202</v>
      </c>
      <c r="B2874" s="110" t="s">
        <v>931</v>
      </c>
    </row>
    <row r="2875" spans="1:2">
      <c r="A2875" s="112">
        <v>3010300</v>
      </c>
      <c r="B2875" s="110" t="s">
        <v>797</v>
      </c>
    </row>
    <row r="2876" spans="1:2">
      <c r="A2876" s="112">
        <v>3010301</v>
      </c>
      <c r="B2876" s="110" t="s">
        <v>482</v>
      </c>
    </row>
    <row r="2877" spans="1:2">
      <c r="A2877" s="112">
        <v>3010302</v>
      </c>
      <c r="B2877" s="110" t="s">
        <v>285</v>
      </c>
    </row>
    <row r="2878" spans="1:2">
      <c r="A2878" s="112">
        <v>3010303</v>
      </c>
      <c r="B2878" s="110" t="s">
        <v>824</v>
      </c>
    </row>
    <row r="2879" spans="1:2" ht="25.5">
      <c r="A2879" s="112">
        <v>3010304</v>
      </c>
      <c r="B2879" s="110" t="s">
        <v>403</v>
      </c>
    </row>
    <row r="2880" spans="1:2">
      <c r="A2880" s="112">
        <v>3017100</v>
      </c>
      <c r="B2880" s="110" t="s">
        <v>897</v>
      </c>
    </row>
    <row r="2881" spans="1:2">
      <c r="A2881" s="112">
        <v>3017101</v>
      </c>
      <c r="B2881" s="110" t="s">
        <v>289</v>
      </c>
    </row>
    <row r="2882" spans="1:2">
      <c r="A2882" s="112">
        <v>3017102</v>
      </c>
      <c r="B2882" s="110" t="s">
        <v>167</v>
      </c>
    </row>
    <row r="2883" spans="1:2">
      <c r="A2883" s="112">
        <v>3017103</v>
      </c>
      <c r="B2883" s="110" t="s">
        <v>168</v>
      </c>
    </row>
    <row r="2884" spans="1:2">
      <c r="A2884" s="112">
        <v>3017200</v>
      </c>
      <c r="B2884" s="110" t="s">
        <v>231</v>
      </c>
    </row>
    <row r="2885" spans="1:2">
      <c r="A2885" s="112">
        <v>3017201</v>
      </c>
      <c r="B2885" s="110" t="s">
        <v>632</v>
      </c>
    </row>
    <row r="2886" spans="1:2">
      <c r="A2886" s="112">
        <v>3017202</v>
      </c>
      <c r="B2886" s="110" t="s">
        <v>633</v>
      </c>
    </row>
    <row r="2887" spans="1:2">
      <c r="A2887" s="112">
        <v>3017203</v>
      </c>
      <c r="B2887" s="110" t="s">
        <v>576</v>
      </c>
    </row>
    <row r="2888" spans="1:2">
      <c r="A2888" s="112">
        <v>3020000</v>
      </c>
      <c r="B2888" s="110" t="s">
        <v>1269</v>
      </c>
    </row>
    <row r="2889" spans="1:2">
      <c r="A2889" s="112">
        <v>3020100</v>
      </c>
      <c r="B2889" s="110" t="s">
        <v>723</v>
      </c>
    </row>
    <row r="2890" spans="1:2">
      <c r="A2890" s="112">
        <v>3026800</v>
      </c>
      <c r="B2890" s="110" t="s">
        <v>618</v>
      </c>
    </row>
    <row r="2891" spans="1:2">
      <c r="A2891" s="112">
        <v>3026801</v>
      </c>
      <c r="B2891" s="110" t="s">
        <v>386</v>
      </c>
    </row>
    <row r="2892" spans="1:2" ht="25.5">
      <c r="A2892" s="112">
        <v>3026802</v>
      </c>
      <c r="B2892" s="110" t="s">
        <v>160</v>
      </c>
    </row>
    <row r="2893" spans="1:2">
      <c r="A2893" s="112">
        <v>3027100</v>
      </c>
      <c r="B2893" s="110" t="s">
        <v>897</v>
      </c>
    </row>
    <row r="2894" spans="1:2">
      <c r="A2894" s="112">
        <v>3027101</v>
      </c>
      <c r="B2894" s="110" t="s">
        <v>289</v>
      </c>
    </row>
    <row r="2895" spans="1:2">
      <c r="A2895" s="112">
        <v>3027102</v>
      </c>
      <c r="B2895" s="110" t="s">
        <v>167</v>
      </c>
    </row>
    <row r="2896" spans="1:2">
      <c r="A2896" s="112">
        <v>3027103</v>
      </c>
      <c r="B2896" s="110" t="s">
        <v>168</v>
      </c>
    </row>
    <row r="2897" spans="1:2">
      <c r="A2897" s="112">
        <v>3027200</v>
      </c>
      <c r="B2897" s="110" t="s">
        <v>231</v>
      </c>
    </row>
    <row r="2898" spans="1:2">
      <c r="A2898" s="112">
        <v>3027201</v>
      </c>
      <c r="B2898" s="110" t="s">
        <v>632</v>
      </c>
    </row>
    <row r="2899" spans="1:2">
      <c r="A2899" s="112">
        <v>3027202</v>
      </c>
      <c r="B2899" s="110" t="s">
        <v>633</v>
      </c>
    </row>
    <row r="2900" spans="1:2">
      <c r="A2900" s="112">
        <v>3027203</v>
      </c>
      <c r="B2900" s="110" t="s">
        <v>576</v>
      </c>
    </row>
    <row r="2901" spans="1:2">
      <c r="A2901" s="112">
        <v>3029900</v>
      </c>
      <c r="B2901" s="110" t="s">
        <v>52</v>
      </c>
    </row>
    <row r="2902" spans="1:2">
      <c r="A2902" s="112">
        <v>3050000</v>
      </c>
      <c r="B2902" s="110" t="s">
        <v>1270</v>
      </c>
    </row>
    <row r="2903" spans="1:2">
      <c r="A2903" s="112">
        <v>3050100</v>
      </c>
      <c r="B2903" s="110" t="s">
        <v>1067</v>
      </c>
    </row>
    <row r="2904" spans="1:2" ht="25.5">
      <c r="A2904" s="112">
        <v>3050101</v>
      </c>
      <c r="B2904" s="110" t="s">
        <v>1324</v>
      </c>
    </row>
    <row r="2905" spans="1:2" ht="38.25">
      <c r="A2905" s="112">
        <v>3050102</v>
      </c>
      <c r="B2905" s="110" t="s">
        <v>157</v>
      </c>
    </row>
    <row r="2906" spans="1:2" ht="38.25">
      <c r="A2906" s="112">
        <v>3050103</v>
      </c>
      <c r="B2906" s="111" t="s">
        <v>0</v>
      </c>
    </row>
    <row r="2907" spans="1:2" ht="38.25">
      <c r="A2907" s="112">
        <v>3050104</v>
      </c>
      <c r="B2907" s="110" t="s">
        <v>411</v>
      </c>
    </row>
    <row r="2908" spans="1:2" ht="63.75">
      <c r="A2908" s="112">
        <v>3050105</v>
      </c>
      <c r="B2908" s="111" t="s">
        <v>1769</v>
      </c>
    </row>
    <row r="2909" spans="1:2" ht="25.5">
      <c r="A2909" s="112">
        <v>3050106</v>
      </c>
      <c r="B2909" s="110" t="s">
        <v>1553</v>
      </c>
    </row>
    <row r="2910" spans="1:2" ht="51">
      <c r="A2910" s="112">
        <v>3050107</v>
      </c>
      <c r="B2910" s="111" t="s">
        <v>1053</v>
      </c>
    </row>
    <row r="2911" spans="1:2" ht="63.75">
      <c r="A2911" s="112">
        <v>3050108</v>
      </c>
      <c r="B2911" s="111" t="s">
        <v>457</v>
      </c>
    </row>
    <row r="2912" spans="1:2" ht="38.25">
      <c r="A2912" s="112">
        <v>3050112</v>
      </c>
      <c r="B2912" s="110" t="s">
        <v>458</v>
      </c>
    </row>
    <row r="2913" spans="1:2" ht="51">
      <c r="A2913" s="112">
        <v>3050113</v>
      </c>
      <c r="B2913" s="111" t="s">
        <v>459</v>
      </c>
    </row>
    <row r="2914" spans="1:2">
      <c r="A2914" s="112">
        <v>3060000</v>
      </c>
      <c r="B2914" s="110" t="s">
        <v>460</v>
      </c>
    </row>
    <row r="2915" spans="1:2" ht="25.5">
      <c r="A2915" s="112">
        <v>3060100</v>
      </c>
      <c r="B2915" s="110" t="s">
        <v>461</v>
      </c>
    </row>
    <row r="2916" spans="1:2" ht="25.5">
      <c r="A2916" s="112">
        <v>3060200</v>
      </c>
      <c r="B2916" s="110" t="s">
        <v>462</v>
      </c>
    </row>
    <row r="2917" spans="1:2" ht="25.5">
      <c r="A2917" s="112">
        <v>3060300</v>
      </c>
      <c r="B2917" s="110" t="s">
        <v>463</v>
      </c>
    </row>
    <row r="2918" spans="1:2" ht="25.5">
      <c r="A2918" s="112">
        <v>3060400</v>
      </c>
      <c r="B2918" s="110" t="s">
        <v>464</v>
      </c>
    </row>
    <row r="2919" spans="1:2">
      <c r="A2919" s="112">
        <v>3100000</v>
      </c>
      <c r="B2919" s="110" t="s">
        <v>51</v>
      </c>
    </row>
    <row r="2920" spans="1:2">
      <c r="A2920" s="112">
        <v>3100100</v>
      </c>
      <c r="B2920" s="110" t="s">
        <v>158</v>
      </c>
    </row>
    <row r="2921" spans="1:2">
      <c r="A2921" s="112">
        <v>3100101</v>
      </c>
      <c r="B2921" s="110" t="s">
        <v>159</v>
      </c>
    </row>
    <row r="2922" spans="1:2">
      <c r="A2922" s="112">
        <v>3150000</v>
      </c>
      <c r="B2922" s="110" t="s">
        <v>366</v>
      </c>
    </row>
    <row r="2923" spans="1:2">
      <c r="A2923" s="112">
        <v>3150100</v>
      </c>
      <c r="B2923" s="110" t="s">
        <v>465</v>
      </c>
    </row>
    <row r="2924" spans="1:2">
      <c r="A2924" s="112">
        <v>3150101</v>
      </c>
      <c r="B2924" s="110" t="s">
        <v>364</v>
      </c>
    </row>
    <row r="2925" spans="1:2">
      <c r="A2925" s="112">
        <v>3150102</v>
      </c>
      <c r="B2925" s="110" t="s">
        <v>466</v>
      </c>
    </row>
    <row r="2926" spans="1:2">
      <c r="A2926" s="112">
        <v>3150200</v>
      </c>
      <c r="B2926" s="110" t="s">
        <v>1588</v>
      </c>
    </row>
    <row r="2927" spans="1:2" ht="25.5">
      <c r="A2927" s="112">
        <v>3150201</v>
      </c>
      <c r="B2927" s="110" t="s">
        <v>467</v>
      </c>
    </row>
    <row r="2928" spans="1:2">
      <c r="A2928" s="112">
        <v>3150202</v>
      </c>
      <c r="B2928" s="110" t="s">
        <v>736</v>
      </c>
    </row>
    <row r="2929" spans="1:2">
      <c r="A2929" s="112">
        <v>3150203</v>
      </c>
      <c r="B2929" s="110" t="s">
        <v>468</v>
      </c>
    </row>
    <row r="2930" spans="1:2" ht="25.5">
      <c r="A2930" s="112">
        <v>3150204</v>
      </c>
      <c r="B2930" s="110" t="s">
        <v>469</v>
      </c>
    </row>
    <row r="2931" spans="1:2" ht="25.5">
      <c r="A2931" s="112">
        <v>3150205</v>
      </c>
      <c r="B2931" s="110" t="s">
        <v>470</v>
      </c>
    </row>
    <row r="2932" spans="1:2" ht="25.5">
      <c r="A2932" s="112">
        <v>3150206</v>
      </c>
      <c r="B2932" s="110" t="s">
        <v>471</v>
      </c>
    </row>
    <row r="2933" spans="1:2">
      <c r="A2933" s="112">
        <v>3150300</v>
      </c>
      <c r="B2933" s="110" t="s">
        <v>737</v>
      </c>
    </row>
    <row r="2934" spans="1:2" ht="25.5">
      <c r="A2934" s="112">
        <v>3150301</v>
      </c>
      <c r="B2934" s="110" t="s">
        <v>1846</v>
      </c>
    </row>
    <row r="2935" spans="1:2" ht="25.5">
      <c r="A2935" s="112">
        <v>3150302</v>
      </c>
      <c r="B2935" s="110" t="s">
        <v>472</v>
      </c>
    </row>
    <row r="2936" spans="1:2">
      <c r="A2936" s="112">
        <v>3170000</v>
      </c>
      <c r="B2936" s="110" t="s">
        <v>1137</v>
      </c>
    </row>
    <row r="2937" spans="1:2">
      <c r="A2937" s="112">
        <v>3170100</v>
      </c>
      <c r="B2937" s="110" t="s">
        <v>1029</v>
      </c>
    </row>
    <row r="2938" spans="1:2" ht="25.5">
      <c r="A2938" s="112">
        <v>3170101</v>
      </c>
      <c r="B2938" s="110" t="s">
        <v>1460</v>
      </c>
    </row>
    <row r="2939" spans="1:2" ht="25.5">
      <c r="A2939" s="112">
        <v>3170110</v>
      </c>
      <c r="B2939" s="110" t="s">
        <v>1394</v>
      </c>
    </row>
    <row r="2940" spans="1:2">
      <c r="A2940" s="112">
        <v>3300000</v>
      </c>
      <c r="B2940" s="110" t="s">
        <v>924</v>
      </c>
    </row>
    <row r="2941" spans="1:2">
      <c r="A2941" s="112">
        <v>3300100</v>
      </c>
      <c r="B2941" s="110" t="s">
        <v>1205</v>
      </c>
    </row>
    <row r="2942" spans="1:2" ht="25.5">
      <c r="A2942" s="112">
        <v>3300101</v>
      </c>
      <c r="B2942" s="110" t="s">
        <v>473</v>
      </c>
    </row>
    <row r="2943" spans="1:2" ht="25.5">
      <c r="A2943" s="112">
        <v>3300102</v>
      </c>
      <c r="B2943" s="110" t="s">
        <v>474</v>
      </c>
    </row>
    <row r="2944" spans="1:2">
      <c r="A2944" s="112">
        <v>3300200</v>
      </c>
      <c r="B2944" s="110" t="s">
        <v>549</v>
      </c>
    </row>
    <row r="2945" spans="1:2">
      <c r="A2945" s="112">
        <v>3300201</v>
      </c>
      <c r="B2945" s="110" t="s">
        <v>550</v>
      </c>
    </row>
    <row r="2946" spans="1:2" ht="25.5">
      <c r="A2946" s="112">
        <v>3300202</v>
      </c>
      <c r="B2946" s="110" t="s">
        <v>208</v>
      </c>
    </row>
    <row r="2947" spans="1:2" ht="25.5">
      <c r="A2947" s="112">
        <v>3300203</v>
      </c>
      <c r="B2947" s="110" t="s">
        <v>1501</v>
      </c>
    </row>
    <row r="2948" spans="1:2">
      <c r="A2948" s="112">
        <v>3300204</v>
      </c>
      <c r="B2948" s="110" t="s">
        <v>1502</v>
      </c>
    </row>
    <row r="2949" spans="1:2">
      <c r="A2949" s="112">
        <v>3300205</v>
      </c>
      <c r="B2949" s="110" t="s">
        <v>1503</v>
      </c>
    </row>
    <row r="2950" spans="1:2">
      <c r="A2950" s="112">
        <v>3300206</v>
      </c>
      <c r="B2950" s="110" t="s">
        <v>209</v>
      </c>
    </row>
    <row r="2951" spans="1:2">
      <c r="A2951" s="112">
        <v>3300207</v>
      </c>
      <c r="B2951" s="110" t="s">
        <v>891</v>
      </c>
    </row>
    <row r="2952" spans="1:2" ht="25.5">
      <c r="A2952" s="112">
        <v>3300208</v>
      </c>
      <c r="B2952" s="110" t="s">
        <v>1793</v>
      </c>
    </row>
    <row r="2953" spans="1:2">
      <c r="A2953" s="112">
        <v>3300300</v>
      </c>
      <c r="B2953" s="110" t="s">
        <v>858</v>
      </c>
    </row>
    <row r="2954" spans="1:2">
      <c r="A2954" s="112">
        <v>3300301</v>
      </c>
      <c r="B2954" s="110" t="s">
        <v>1020</v>
      </c>
    </row>
    <row r="2955" spans="1:2">
      <c r="A2955" s="112">
        <v>3300400</v>
      </c>
      <c r="B2955" s="110" t="s">
        <v>1289</v>
      </c>
    </row>
    <row r="2956" spans="1:2">
      <c r="A2956" s="112">
        <v>3300401</v>
      </c>
      <c r="B2956" s="110" t="s">
        <v>1290</v>
      </c>
    </row>
    <row r="2957" spans="1:2" ht="38.25">
      <c r="A2957" s="112">
        <v>3300402</v>
      </c>
      <c r="B2957" s="110" t="s">
        <v>1291</v>
      </c>
    </row>
    <row r="2958" spans="1:2">
      <c r="A2958" s="112">
        <v>3300600</v>
      </c>
      <c r="B2958" s="110" t="s">
        <v>1292</v>
      </c>
    </row>
    <row r="2959" spans="1:2" ht="25.5">
      <c r="A2959" s="112">
        <v>3300700</v>
      </c>
      <c r="B2959" s="110" t="s">
        <v>1293</v>
      </c>
    </row>
    <row r="2960" spans="1:2">
      <c r="A2960" s="112">
        <v>3308200</v>
      </c>
      <c r="B2960" s="110" t="s">
        <v>1083</v>
      </c>
    </row>
    <row r="2961" spans="1:2">
      <c r="A2961" s="112">
        <v>3309900</v>
      </c>
      <c r="B2961" s="110" t="s">
        <v>52</v>
      </c>
    </row>
    <row r="2962" spans="1:2" ht="25.5">
      <c r="A2962" s="112">
        <v>3350000</v>
      </c>
      <c r="B2962" s="110" t="s">
        <v>925</v>
      </c>
    </row>
    <row r="2963" spans="1:2" ht="25.5">
      <c r="A2963" s="112">
        <v>3350100</v>
      </c>
      <c r="B2963" s="110" t="s">
        <v>306</v>
      </c>
    </row>
    <row r="2964" spans="1:2">
      <c r="A2964" s="112">
        <v>3350200</v>
      </c>
      <c r="B2964" s="110" t="s">
        <v>1332</v>
      </c>
    </row>
    <row r="2965" spans="1:2">
      <c r="A2965" s="112">
        <v>3350300</v>
      </c>
      <c r="B2965" s="110" t="s">
        <v>817</v>
      </c>
    </row>
    <row r="2966" spans="1:2">
      <c r="A2966" s="112">
        <v>3360000</v>
      </c>
      <c r="B2966" s="110" t="s">
        <v>1294</v>
      </c>
    </row>
    <row r="2967" spans="1:2" ht="25.5">
      <c r="A2967" s="112">
        <v>3360100</v>
      </c>
      <c r="B2967" s="110" t="s">
        <v>1295</v>
      </c>
    </row>
    <row r="2968" spans="1:2">
      <c r="A2968" s="112">
        <v>3370000</v>
      </c>
      <c r="B2968" s="110" t="s">
        <v>955</v>
      </c>
    </row>
    <row r="2969" spans="1:2">
      <c r="A2969" s="112">
        <v>3379900</v>
      </c>
      <c r="B2969" s="110" t="s">
        <v>52</v>
      </c>
    </row>
    <row r="2970" spans="1:2">
      <c r="A2970" s="112">
        <v>3390000</v>
      </c>
      <c r="B2970" s="110" t="s">
        <v>1510</v>
      </c>
    </row>
    <row r="2971" spans="1:2">
      <c r="A2971" s="112">
        <v>3399900</v>
      </c>
      <c r="B2971" s="110" t="s">
        <v>52</v>
      </c>
    </row>
    <row r="2972" spans="1:2">
      <c r="A2972" s="112">
        <v>3400000</v>
      </c>
      <c r="B2972" s="110" t="s">
        <v>1511</v>
      </c>
    </row>
    <row r="2973" spans="1:2">
      <c r="A2973" s="112">
        <v>3400100</v>
      </c>
      <c r="B2973" s="110" t="s">
        <v>818</v>
      </c>
    </row>
    <row r="2974" spans="1:2">
      <c r="A2974" s="112">
        <v>3400101</v>
      </c>
      <c r="B2974" s="110" t="s">
        <v>819</v>
      </c>
    </row>
    <row r="2975" spans="1:2">
      <c r="A2975" s="112">
        <v>3400102</v>
      </c>
      <c r="B2975" s="110" t="s">
        <v>1296</v>
      </c>
    </row>
    <row r="2976" spans="1:2">
      <c r="A2976" s="112">
        <v>3400103</v>
      </c>
      <c r="B2976" s="110" t="s">
        <v>820</v>
      </c>
    </row>
    <row r="2977" spans="1:2">
      <c r="A2977" s="112">
        <v>3400104</v>
      </c>
      <c r="B2977" s="110" t="s">
        <v>1297</v>
      </c>
    </row>
    <row r="2978" spans="1:2" ht="25.5">
      <c r="A2978" s="112">
        <v>3400105</v>
      </c>
      <c r="B2978" s="110" t="s">
        <v>524</v>
      </c>
    </row>
    <row r="2979" spans="1:2">
      <c r="A2979" s="112">
        <v>3400106</v>
      </c>
      <c r="B2979" s="110" t="s">
        <v>1076</v>
      </c>
    </row>
    <row r="2980" spans="1:2">
      <c r="A2980" s="112">
        <v>3400200</v>
      </c>
      <c r="B2980" s="110" t="s">
        <v>204</v>
      </c>
    </row>
    <row r="2981" spans="1:2">
      <c r="A2981" s="112">
        <v>3400300</v>
      </c>
      <c r="B2981" s="110" t="s">
        <v>1077</v>
      </c>
    </row>
    <row r="2982" spans="1:2">
      <c r="A2982" s="112">
        <v>3400400</v>
      </c>
      <c r="B2982" s="110" t="s">
        <v>1298</v>
      </c>
    </row>
    <row r="2983" spans="1:2" ht="25.5">
      <c r="A2983" s="112">
        <v>3400500</v>
      </c>
      <c r="B2983" s="110" t="s">
        <v>1154</v>
      </c>
    </row>
    <row r="2984" spans="1:2">
      <c r="A2984" s="112">
        <v>3400600</v>
      </c>
      <c r="B2984" s="110" t="s">
        <v>1605</v>
      </c>
    </row>
    <row r="2985" spans="1:2">
      <c r="A2985" s="112">
        <v>3400700</v>
      </c>
      <c r="B2985" s="110" t="s">
        <v>1299</v>
      </c>
    </row>
    <row r="2986" spans="1:2">
      <c r="A2986" s="112">
        <v>3400701</v>
      </c>
      <c r="B2986" s="110" t="s">
        <v>1300</v>
      </c>
    </row>
    <row r="2987" spans="1:2">
      <c r="A2987" s="112">
        <v>3400702</v>
      </c>
      <c r="B2987" s="110" t="s">
        <v>1301</v>
      </c>
    </row>
    <row r="2988" spans="1:2" ht="25.5">
      <c r="A2988" s="112">
        <v>3400800</v>
      </c>
      <c r="B2988" s="110" t="s">
        <v>1302</v>
      </c>
    </row>
    <row r="2989" spans="1:2" ht="38.25">
      <c r="A2989" s="112">
        <v>3400900</v>
      </c>
      <c r="B2989" s="110" t="s">
        <v>1803</v>
      </c>
    </row>
    <row r="2990" spans="1:2" ht="25.5">
      <c r="A2990" s="112">
        <v>3401000</v>
      </c>
      <c r="B2990" s="110" t="s">
        <v>1804</v>
      </c>
    </row>
    <row r="2991" spans="1:2" ht="25.5">
      <c r="A2991" s="112">
        <v>3401100</v>
      </c>
      <c r="B2991" s="110" t="s">
        <v>1805</v>
      </c>
    </row>
    <row r="2992" spans="1:2">
      <c r="A2992" s="112">
        <v>3401200</v>
      </c>
      <c r="B2992" s="110" t="s">
        <v>1806</v>
      </c>
    </row>
    <row r="2993" spans="1:2" ht="25.5">
      <c r="A2993" s="112">
        <v>3401500</v>
      </c>
      <c r="B2993" s="110" t="s">
        <v>1807</v>
      </c>
    </row>
    <row r="2994" spans="1:2" ht="25.5">
      <c r="A2994" s="112">
        <v>3401600</v>
      </c>
      <c r="B2994" s="110" t="s">
        <v>1808</v>
      </c>
    </row>
    <row r="2995" spans="1:2" ht="25.5">
      <c r="A2995" s="112">
        <v>3401700</v>
      </c>
      <c r="B2995" s="110" t="s">
        <v>1809</v>
      </c>
    </row>
    <row r="2996" spans="1:2" ht="25.5">
      <c r="A2996" s="112">
        <v>3401800</v>
      </c>
      <c r="B2996" s="110" t="s">
        <v>1810</v>
      </c>
    </row>
    <row r="2997" spans="1:2" ht="25.5">
      <c r="A2997" s="112">
        <v>3408000</v>
      </c>
      <c r="B2997" s="110" t="s">
        <v>1302</v>
      </c>
    </row>
    <row r="2998" spans="1:2">
      <c r="A2998" s="112">
        <v>3408300</v>
      </c>
      <c r="B2998" s="110" t="s">
        <v>176</v>
      </c>
    </row>
    <row r="2999" spans="1:2" ht="38.25">
      <c r="A2999" s="112">
        <v>3408301</v>
      </c>
      <c r="B2999" s="111" t="s">
        <v>1811</v>
      </c>
    </row>
    <row r="3000" spans="1:2" ht="51">
      <c r="A3000" s="112">
        <v>3408302</v>
      </c>
      <c r="B3000" s="111" t="s">
        <v>1812</v>
      </c>
    </row>
    <row r="3001" spans="1:2" ht="51">
      <c r="A3001" s="112">
        <v>3408303</v>
      </c>
      <c r="B3001" s="111" t="s">
        <v>1813</v>
      </c>
    </row>
    <row r="3002" spans="1:2" ht="38.25">
      <c r="A3002" s="112">
        <v>3408304</v>
      </c>
      <c r="B3002" s="110" t="s">
        <v>1626</v>
      </c>
    </row>
    <row r="3003" spans="1:2" ht="38.25">
      <c r="A3003" s="112">
        <v>3408305</v>
      </c>
      <c r="B3003" s="111" t="s">
        <v>46</v>
      </c>
    </row>
    <row r="3004" spans="1:2" ht="76.5">
      <c r="A3004" s="112">
        <v>3408306</v>
      </c>
      <c r="B3004" s="111" t="s">
        <v>1106</v>
      </c>
    </row>
    <row r="3005" spans="1:2" ht="38.25">
      <c r="A3005" s="112">
        <v>3408307</v>
      </c>
      <c r="B3005" s="111" t="s">
        <v>1112</v>
      </c>
    </row>
    <row r="3006" spans="1:2" ht="63.75">
      <c r="A3006" s="112">
        <v>3408308</v>
      </c>
      <c r="B3006" s="111" t="s">
        <v>1113</v>
      </c>
    </row>
    <row r="3007" spans="1:2" ht="51">
      <c r="A3007" s="112">
        <v>3408309</v>
      </c>
      <c r="B3007" s="111" t="s">
        <v>1114</v>
      </c>
    </row>
    <row r="3008" spans="1:2" ht="25.5">
      <c r="A3008" s="112">
        <v>3408310</v>
      </c>
      <c r="B3008" s="110" t="s">
        <v>704</v>
      </c>
    </row>
    <row r="3009" spans="1:2" ht="63.75">
      <c r="A3009" s="112">
        <v>3408311</v>
      </c>
      <c r="B3009" s="111" t="s">
        <v>1115</v>
      </c>
    </row>
    <row r="3010" spans="1:2" ht="51">
      <c r="A3010" s="112">
        <v>3408313</v>
      </c>
      <c r="B3010" s="111" t="s">
        <v>1116</v>
      </c>
    </row>
    <row r="3011" spans="1:2" ht="63.75">
      <c r="A3011" s="112">
        <v>3408314</v>
      </c>
      <c r="B3011" s="111" t="s">
        <v>1649</v>
      </c>
    </row>
    <row r="3012" spans="1:2" ht="51">
      <c r="A3012" s="112">
        <v>3408315</v>
      </c>
      <c r="B3012" s="111" t="s">
        <v>1855</v>
      </c>
    </row>
    <row r="3013" spans="1:2" ht="38.25">
      <c r="A3013" s="112">
        <v>3408316</v>
      </c>
      <c r="B3013" s="110" t="s">
        <v>1856</v>
      </c>
    </row>
    <row r="3014" spans="1:2" ht="38.25">
      <c r="A3014" s="112">
        <v>3408317</v>
      </c>
      <c r="B3014" s="111" t="s">
        <v>1857</v>
      </c>
    </row>
    <row r="3015" spans="1:2" ht="38.25">
      <c r="A3015" s="112">
        <v>3408318</v>
      </c>
      <c r="B3015" s="111" t="s">
        <v>1858</v>
      </c>
    </row>
    <row r="3016" spans="1:2" ht="63.75">
      <c r="A3016" s="112">
        <v>3408319</v>
      </c>
      <c r="B3016" s="111" t="s">
        <v>1676</v>
      </c>
    </row>
    <row r="3017" spans="1:2" ht="38.25">
      <c r="A3017" s="112">
        <v>3408320</v>
      </c>
      <c r="B3017" s="111" t="s">
        <v>1677</v>
      </c>
    </row>
    <row r="3018" spans="1:2" ht="63.75">
      <c r="A3018" s="112">
        <v>3408321</v>
      </c>
      <c r="B3018" s="111" t="s">
        <v>1678</v>
      </c>
    </row>
    <row r="3019" spans="1:2" ht="25.5">
      <c r="A3019" s="112">
        <v>3408322</v>
      </c>
      <c r="B3019" s="110" t="s">
        <v>1679</v>
      </c>
    </row>
    <row r="3020" spans="1:2">
      <c r="A3020" s="112">
        <v>3410000</v>
      </c>
      <c r="B3020" s="110" t="s">
        <v>954</v>
      </c>
    </row>
    <row r="3021" spans="1:2">
      <c r="A3021" s="112">
        <v>3419900</v>
      </c>
      <c r="B3021" s="110" t="s">
        <v>52</v>
      </c>
    </row>
    <row r="3022" spans="1:2">
      <c r="A3022" s="112">
        <v>3450000</v>
      </c>
      <c r="B3022" s="110" t="s">
        <v>2250</v>
      </c>
    </row>
    <row r="3023" spans="1:2" ht="25.5">
      <c r="A3023" s="112">
        <v>3450100</v>
      </c>
      <c r="B3023" s="110" t="s">
        <v>1680</v>
      </c>
    </row>
    <row r="3024" spans="1:2" ht="25.5">
      <c r="A3024" s="112">
        <v>3450102</v>
      </c>
      <c r="B3024" s="110" t="s">
        <v>2251</v>
      </c>
    </row>
    <row r="3025" spans="1:2" ht="51">
      <c r="A3025" s="112">
        <v>3450103</v>
      </c>
      <c r="B3025" s="110" t="s">
        <v>2252</v>
      </c>
    </row>
    <row r="3026" spans="1:2">
      <c r="A3026" s="112">
        <v>3500000</v>
      </c>
      <c r="B3026" s="110" t="s">
        <v>2195</v>
      </c>
    </row>
    <row r="3027" spans="1:2" ht="25.5">
      <c r="A3027" s="112">
        <v>3500100</v>
      </c>
      <c r="B3027" s="110" t="s">
        <v>588</v>
      </c>
    </row>
    <row r="3028" spans="1:2">
      <c r="A3028" s="112">
        <v>3500200</v>
      </c>
      <c r="B3028" s="110" t="s">
        <v>380</v>
      </c>
    </row>
    <row r="3029" spans="1:2" ht="25.5">
      <c r="A3029" s="112">
        <v>3500300</v>
      </c>
      <c r="B3029" s="110" t="s">
        <v>589</v>
      </c>
    </row>
    <row r="3030" spans="1:2" ht="25.5">
      <c r="A3030" s="112">
        <v>3500301</v>
      </c>
      <c r="B3030" s="110" t="s">
        <v>1257</v>
      </c>
    </row>
    <row r="3031" spans="1:2">
      <c r="A3031" s="112">
        <v>3510000</v>
      </c>
      <c r="B3031" s="110" t="s">
        <v>381</v>
      </c>
    </row>
    <row r="3032" spans="1:2" ht="25.5">
      <c r="A3032" s="112">
        <v>3510100</v>
      </c>
      <c r="B3032" s="110" t="s">
        <v>452</v>
      </c>
    </row>
    <row r="3033" spans="1:2" ht="25.5">
      <c r="A3033" s="112">
        <v>3510200</v>
      </c>
      <c r="B3033" s="110" t="s">
        <v>1057</v>
      </c>
    </row>
    <row r="3034" spans="1:2" ht="25.5">
      <c r="A3034" s="112">
        <v>3510300</v>
      </c>
      <c r="B3034" s="110" t="s">
        <v>150</v>
      </c>
    </row>
    <row r="3035" spans="1:2">
      <c r="A3035" s="112">
        <v>3510500</v>
      </c>
      <c r="B3035" s="110" t="s">
        <v>484</v>
      </c>
    </row>
    <row r="3036" spans="1:2" ht="25.5">
      <c r="A3036" s="112">
        <v>3510600</v>
      </c>
      <c r="B3036" s="110" t="s">
        <v>734</v>
      </c>
    </row>
    <row r="3037" spans="1:2" ht="25.5">
      <c r="A3037" s="112">
        <v>3510700</v>
      </c>
      <c r="B3037" s="110" t="s">
        <v>733</v>
      </c>
    </row>
    <row r="3038" spans="1:2" ht="25.5">
      <c r="A3038" s="112">
        <v>3510800</v>
      </c>
      <c r="B3038" s="110" t="s">
        <v>2138</v>
      </c>
    </row>
    <row r="3039" spans="1:2">
      <c r="A3039" s="112">
        <v>3510900</v>
      </c>
      <c r="B3039" s="110" t="s">
        <v>2007</v>
      </c>
    </row>
    <row r="3040" spans="1:2" ht="25.5">
      <c r="A3040" s="112">
        <v>3511000</v>
      </c>
      <c r="B3040" s="110" t="s">
        <v>2042</v>
      </c>
    </row>
    <row r="3041" spans="1:2" ht="25.5">
      <c r="A3041" s="112">
        <v>3511100</v>
      </c>
      <c r="B3041" s="110" t="s">
        <v>2137</v>
      </c>
    </row>
    <row r="3042" spans="1:2" ht="25.5">
      <c r="A3042" s="112">
        <v>3511200</v>
      </c>
      <c r="B3042" s="110" t="s">
        <v>2231</v>
      </c>
    </row>
    <row r="3043" spans="1:2" ht="25.5">
      <c r="A3043" s="112">
        <v>3602600</v>
      </c>
      <c r="B3043" s="110" t="s">
        <v>590</v>
      </c>
    </row>
    <row r="3044" spans="1:2" ht="25.5">
      <c r="A3044" s="112">
        <v>3610000</v>
      </c>
      <c r="B3044" s="110" t="s">
        <v>591</v>
      </c>
    </row>
    <row r="3045" spans="1:2">
      <c r="A3045" s="112">
        <v>3610100</v>
      </c>
      <c r="B3045" s="110" t="s">
        <v>592</v>
      </c>
    </row>
    <row r="3046" spans="1:2">
      <c r="A3046" s="112">
        <v>3610101</v>
      </c>
      <c r="B3046" s="110" t="s">
        <v>593</v>
      </c>
    </row>
    <row r="3047" spans="1:2">
      <c r="A3047" s="112">
        <v>3610103</v>
      </c>
      <c r="B3047" s="110" t="s">
        <v>594</v>
      </c>
    </row>
    <row r="3048" spans="1:2" ht="25.5">
      <c r="A3048" s="112">
        <v>3610105</v>
      </c>
      <c r="B3048" s="110" t="s">
        <v>595</v>
      </c>
    </row>
    <row r="3049" spans="1:2" ht="25.5">
      <c r="A3049" s="112">
        <v>3610106</v>
      </c>
      <c r="B3049" s="110" t="s">
        <v>1157</v>
      </c>
    </row>
    <row r="3050" spans="1:2" ht="38.25">
      <c r="A3050" s="112">
        <v>3610107</v>
      </c>
      <c r="B3050" s="110" t="s">
        <v>2008</v>
      </c>
    </row>
    <row r="3051" spans="1:2">
      <c r="A3051" s="112">
        <v>3610300</v>
      </c>
      <c r="B3051" s="110" t="s">
        <v>1158</v>
      </c>
    </row>
    <row r="3052" spans="1:2">
      <c r="A3052" s="112">
        <v>3610301</v>
      </c>
      <c r="B3052" s="110" t="s">
        <v>1159</v>
      </c>
    </row>
    <row r="3053" spans="1:2">
      <c r="A3053" s="112">
        <v>3610302</v>
      </c>
      <c r="B3053" s="110" t="s">
        <v>1160</v>
      </c>
    </row>
    <row r="3054" spans="1:2">
      <c r="A3054" s="112">
        <v>3610303</v>
      </c>
      <c r="B3054" s="110" t="s">
        <v>1161</v>
      </c>
    </row>
    <row r="3055" spans="1:2">
      <c r="A3055" s="112">
        <v>3610304</v>
      </c>
      <c r="B3055" s="110" t="s">
        <v>1162</v>
      </c>
    </row>
    <row r="3056" spans="1:2">
      <c r="A3056" s="112">
        <v>3610305</v>
      </c>
      <c r="B3056" s="110" t="s">
        <v>1163</v>
      </c>
    </row>
    <row r="3057" spans="1:2">
      <c r="A3057" s="112">
        <v>3610400</v>
      </c>
      <c r="B3057" s="110" t="s">
        <v>1164</v>
      </c>
    </row>
    <row r="3058" spans="1:2" ht="25.5">
      <c r="A3058" s="112">
        <v>3610403</v>
      </c>
      <c r="B3058" s="110" t="s">
        <v>1165</v>
      </c>
    </row>
    <row r="3059" spans="1:2">
      <c r="A3059" s="112">
        <v>3610500</v>
      </c>
      <c r="B3059" s="110" t="s">
        <v>1166</v>
      </c>
    </row>
    <row r="3060" spans="1:2">
      <c r="A3060" s="112">
        <v>3610502</v>
      </c>
      <c r="B3060" s="110" t="s">
        <v>1167</v>
      </c>
    </row>
    <row r="3061" spans="1:2" ht="25.5">
      <c r="A3061" s="112">
        <v>3610600</v>
      </c>
      <c r="B3061" s="110" t="s">
        <v>1168</v>
      </c>
    </row>
    <row r="3062" spans="1:2">
      <c r="A3062" s="112">
        <v>4100000</v>
      </c>
      <c r="B3062" s="110" t="s">
        <v>807</v>
      </c>
    </row>
    <row r="3063" spans="1:2">
      <c r="A3063" s="112">
        <v>4100100</v>
      </c>
      <c r="B3063" s="110" t="s">
        <v>242</v>
      </c>
    </row>
    <row r="3064" spans="1:2">
      <c r="A3064" s="112">
        <v>4110000</v>
      </c>
      <c r="B3064" s="110" t="s">
        <v>35</v>
      </c>
    </row>
    <row r="3065" spans="1:2">
      <c r="A3065" s="112">
        <v>4119900</v>
      </c>
      <c r="B3065" s="110" t="s">
        <v>52</v>
      </c>
    </row>
    <row r="3066" spans="1:2">
      <c r="A3066" s="112">
        <v>4130000</v>
      </c>
      <c r="B3066" s="110" t="s">
        <v>1010</v>
      </c>
    </row>
    <row r="3067" spans="1:2">
      <c r="A3067" s="112">
        <v>4200000</v>
      </c>
      <c r="B3067" s="110" t="s">
        <v>80</v>
      </c>
    </row>
    <row r="3068" spans="1:2" ht="25.5">
      <c r="A3068" s="112">
        <v>4200100</v>
      </c>
      <c r="B3068" s="110" t="s">
        <v>1907</v>
      </c>
    </row>
    <row r="3069" spans="1:2">
      <c r="A3069" s="112">
        <v>4207100</v>
      </c>
      <c r="B3069" s="110" t="s">
        <v>897</v>
      </c>
    </row>
    <row r="3070" spans="1:2">
      <c r="A3070" s="112">
        <v>4207101</v>
      </c>
      <c r="B3070" s="110" t="s">
        <v>289</v>
      </c>
    </row>
    <row r="3071" spans="1:2">
      <c r="A3071" s="112">
        <v>4207102</v>
      </c>
      <c r="B3071" s="110" t="s">
        <v>167</v>
      </c>
    </row>
    <row r="3072" spans="1:2">
      <c r="A3072" s="112">
        <v>4207103</v>
      </c>
      <c r="B3072" s="110" t="s">
        <v>168</v>
      </c>
    </row>
    <row r="3073" spans="1:2">
      <c r="A3073" s="112">
        <v>4209900</v>
      </c>
      <c r="B3073" s="110" t="s">
        <v>52</v>
      </c>
    </row>
    <row r="3074" spans="1:2">
      <c r="A3074" s="112">
        <v>4210000</v>
      </c>
      <c r="B3074" s="110" t="s">
        <v>1908</v>
      </c>
    </row>
    <row r="3075" spans="1:2" ht="25.5">
      <c r="A3075" s="112">
        <v>4215600</v>
      </c>
      <c r="B3075" s="110" t="s">
        <v>320</v>
      </c>
    </row>
    <row r="3076" spans="1:2">
      <c r="A3076" s="112">
        <v>4215800</v>
      </c>
      <c r="B3076" s="110" t="s">
        <v>579</v>
      </c>
    </row>
    <row r="3077" spans="1:2">
      <c r="A3077" s="112">
        <v>4216800</v>
      </c>
      <c r="B3077" s="110" t="s">
        <v>618</v>
      </c>
    </row>
    <row r="3078" spans="1:2">
      <c r="A3078" s="112">
        <v>4216801</v>
      </c>
      <c r="B3078" s="110" t="s">
        <v>386</v>
      </c>
    </row>
    <row r="3079" spans="1:2" ht="25.5">
      <c r="A3079" s="112">
        <v>4216802</v>
      </c>
      <c r="B3079" s="110" t="s">
        <v>160</v>
      </c>
    </row>
    <row r="3080" spans="1:2">
      <c r="A3080" s="112">
        <v>4217100</v>
      </c>
      <c r="B3080" s="110" t="s">
        <v>897</v>
      </c>
    </row>
    <row r="3081" spans="1:2">
      <c r="A3081" s="112">
        <v>4217101</v>
      </c>
      <c r="B3081" s="110" t="s">
        <v>289</v>
      </c>
    </row>
    <row r="3082" spans="1:2">
      <c r="A3082" s="112">
        <v>4217102</v>
      </c>
      <c r="B3082" s="110" t="s">
        <v>167</v>
      </c>
    </row>
    <row r="3083" spans="1:2">
      <c r="A3083" s="112">
        <v>4217103</v>
      </c>
      <c r="B3083" s="110" t="s">
        <v>168</v>
      </c>
    </row>
    <row r="3084" spans="1:2">
      <c r="A3084" s="112">
        <v>4217200</v>
      </c>
      <c r="B3084" s="110" t="s">
        <v>231</v>
      </c>
    </row>
    <row r="3085" spans="1:2">
      <c r="A3085" s="112">
        <v>4217201</v>
      </c>
      <c r="B3085" s="110" t="s">
        <v>632</v>
      </c>
    </row>
    <row r="3086" spans="1:2">
      <c r="A3086" s="112">
        <v>4217202</v>
      </c>
      <c r="B3086" s="110" t="s">
        <v>633</v>
      </c>
    </row>
    <row r="3087" spans="1:2">
      <c r="A3087" s="112">
        <v>4217203</v>
      </c>
      <c r="B3087" s="110" t="s">
        <v>576</v>
      </c>
    </row>
    <row r="3088" spans="1:2">
      <c r="A3088" s="112">
        <v>4219900</v>
      </c>
      <c r="B3088" s="110" t="s">
        <v>52</v>
      </c>
    </row>
    <row r="3089" spans="1:2">
      <c r="A3089" s="112">
        <v>4220000</v>
      </c>
      <c r="B3089" s="110" t="s">
        <v>1751</v>
      </c>
    </row>
    <row r="3090" spans="1:2">
      <c r="A3090" s="112">
        <v>4229900</v>
      </c>
      <c r="B3090" s="110" t="s">
        <v>52</v>
      </c>
    </row>
    <row r="3091" spans="1:2">
      <c r="A3091" s="112">
        <v>4230000</v>
      </c>
      <c r="B3091" s="110" t="s">
        <v>296</v>
      </c>
    </row>
    <row r="3092" spans="1:2">
      <c r="A3092" s="112">
        <v>4231200</v>
      </c>
      <c r="B3092" s="110" t="s">
        <v>156</v>
      </c>
    </row>
    <row r="3093" spans="1:2" ht="25.5">
      <c r="A3093" s="112">
        <v>4235600</v>
      </c>
      <c r="B3093" s="110" t="s">
        <v>320</v>
      </c>
    </row>
    <row r="3094" spans="1:2">
      <c r="A3094" s="112">
        <v>4239900</v>
      </c>
      <c r="B3094" s="110" t="s">
        <v>52</v>
      </c>
    </row>
    <row r="3095" spans="1:2">
      <c r="A3095" s="112">
        <v>4240000</v>
      </c>
      <c r="B3095" s="110" t="s">
        <v>949</v>
      </c>
    </row>
    <row r="3096" spans="1:2" ht="25.5">
      <c r="A3096" s="112">
        <v>4240200</v>
      </c>
      <c r="B3096" s="110" t="s">
        <v>637</v>
      </c>
    </row>
    <row r="3097" spans="1:2">
      <c r="A3097" s="112">
        <v>4249900</v>
      </c>
      <c r="B3097" s="110" t="s">
        <v>52</v>
      </c>
    </row>
    <row r="3098" spans="1:2">
      <c r="A3098" s="112">
        <v>4250000</v>
      </c>
      <c r="B3098" s="110" t="s">
        <v>1092</v>
      </c>
    </row>
    <row r="3099" spans="1:2">
      <c r="A3099" s="112">
        <v>4259900</v>
      </c>
      <c r="B3099" s="110" t="s">
        <v>52</v>
      </c>
    </row>
    <row r="3100" spans="1:2">
      <c r="A3100" s="112">
        <v>4260000</v>
      </c>
      <c r="B3100" s="110" t="s">
        <v>348</v>
      </c>
    </row>
    <row r="3101" spans="1:2">
      <c r="A3101" s="112">
        <v>4265800</v>
      </c>
      <c r="B3101" s="110" t="s">
        <v>579</v>
      </c>
    </row>
    <row r="3102" spans="1:2">
      <c r="A3102" s="112">
        <v>4269900</v>
      </c>
      <c r="B3102" s="110" t="s">
        <v>52</v>
      </c>
    </row>
    <row r="3103" spans="1:2">
      <c r="A3103" s="112">
        <v>4270000</v>
      </c>
      <c r="B3103" s="110" t="s">
        <v>349</v>
      </c>
    </row>
    <row r="3104" spans="1:2">
      <c r="A3104" s="112">
        <v>4275800</v>
      </c>
      <c r="B3104" s="110" t="s">
        <v>579</v>
      </c>
    </row>
    <row r="3105" spans="1:2">
      <c r="A3105" s="112">
        <v>4276800</v>
      </c>
      <c r="B3105" s="110" t="s">
        <v>618</v>
      </c>
    </row>
    <row r="3106" spans="1:2">
      <c r="A3106" s="112">
        <v>4276801</v>
      </c>
      <c r="B3106" s="110" t="s">
        <v>386</v>
      </c>
    </row>
    <row r="3107" spans="1:2" ht="25.5">
      <c r="A3107" s="112">
        <v>4276802</v>
      </c>
      <c r="B3107" s="110" t="s">
        <v>160</v>
      </c>
    </row>
    <row r="3108" spans="1:2">
      <c r="A3108" s="112">
        <v>4277100</v>
      </c>
      <c r="B3108" s="110" t="s">
        <v>897</v>
      </c>
    </row>
    <row r="3109" spans="1:2">
      <c r="A3109" s="112">
        <v>4277101</v>
      </c>
      <c r="B3109" s="110" t="s">
        <v>289</v>
      </c>
    </row>
    <row r="3110" spans="1:2">
      <c r="A3110" s="112">
        <v>4277102</v>
      </c>
      <c r="B3110" s="110" t="s">
        <v>167</v>
      </c>
    </row>
    <row r="3111" spans="1:2">
      <c r="A3111" s="112">
        <v>4277103</v>
      </c>
      <c r="B3111" s="110" t="s">
        <v>168</v>
      </c>
    </row>
    <row r="3112" spans="1:2">
      <c r="A3112" s="112">
        <v>4277200</v>
      </c>
      <c r="B3112" s="110" t="s">
        <v>231</v>
      </c>
    </row>
    <row r="3113" spans="1:2">
      <c r="A3113" s="112">
        <v>4277201</v>
      </c>
      <c r="B3113" s="110" t="s">
        <v>632</v>
      </c>
    </row>
    <row r="3114" spans="1:2">
      <c r="A3114" s="112">
        <v>4277202</v>
      </c>
      <c r="B3114" s="110" t="s">
        <v>633</v>
      </c>
    </row>
    <row r="3115" spans="1:2">
      <c r="A3115" s="112">
        <v>4277203</v>
      </c>
      <c r="B3115" s="110" t="s">
        <v>576</v>
      </c>
    </row>
    <row r="3116" spans="1:2">
      <c r="A3116" s="112">
        <v>4277600</v>
      </c>
      <c r="B3116" s="110" t="s">
        <v>1151</v>
      </c>
    </row>
    <row r="3117" spans="1:2">
      <c r="A3117" s="112">
        <v>4279900</v>
      </c>
      <c r="B3117" s="110" t="s">
        <v>52</v>
      </c>
    </row>
    <row r="3118" spans="1:2">
      <c r="A3118" s="112">
        <v>4280000</v>
      </c>
      <c r="B3118" s="110" t="s">
        <v>350</v>
      </c>
    </row>
    <row r="3119" spans="1:2">
      <c r="A3119" s="112">
        <v>4280100</v>
      </c>
      <c r="B3119" s="110" t="s">
        <v>1331</v>
      </c>
    </row>
    <row r="3120" spans="1:2">
      <c r="A3120" s="112">
        <v>4285800</v>
      </c>
      <c r="B3120" s="110" t="s">
        <v>579</v>
      </c>
    </row>
    <row r="3121" spans="1:2">
      <c r="A3121" s="112">
        <v>4286800</v>
      </c>
      <c r="B3121" s="110" t="s">
        <v>618</v>
      </c>
    </row>
    <row r="3122" spans="1:2">
      <c r="A3122" s="112">
        <v>4286801</v>
      </c>
      <c r="B3122" s="110" t="s">
        <v>386</v>
      </c>
    </row>
    <row r="3123" spans="1:2" ht="25.5">
      <c r="A3123" s="112">
        <v>4286802</v>
      </c>
      <c r="B3123" s="110" t="s">
        <v>160</v>
      </c>
    </row>
    <row r="3124" spans="1:2">
      <c r="A3124" s="112">
        <v>4287100</v>
      </c>
      <c r="B3124" s="110" t="s">
        <v>897</v>
      </c>
    </row>
    <row r="3125" spans="1:2">
      <c r="A3125" s="112">
        <v>4287101</v>
      </c>
      <c r="B3125" s="110" t="s">
        <v>289</v>
      </c>
    </row>
    <row r="3126" spans="1:2">
      <c r="A3126" s="112">
        <v>4287102</v>
      </c>
      <c r="B3126" s="110" t="s">
        <v>167</v>
      </c>
    </row>
    <row r="3127" spans="1:2">
      <c r="A3127" s="112">
        <v>4287103</v>
      </c>
      <c r="B3127" s="110" t="s">
        <v>168</v>
      </c>
    </row>
    <row r="3128" spans="1:2">
      <c r="A3128" s="112">
        <v>4287200</v>
      </c>
      <c r="B3128" s="110" t="s">
        <v>231</v>
      </c>
    </row>
    <row r="3129" spans="1:2">
      <c r="A3129" s="112">
        <v>4287201</v>
      </c>
      <c r="B3129" s="110" t="s">
        <v>632</v>
      </c>
    </row>
    <row r="3130" spans="1:2">
      <c r="A3130" s="112">
        <v>4287202</v>
      </c>
      <c r="B3130" s="110" t="s">
        <v>633</v>
      </c>
    </row>
    <row r="3131" spans="1:2">
      <c r="A3131" s="112">
        <v>4287203</v>
      </c>
      <c r="B3131" s="110" t="s">
        <v>576</v>
      </c>
    </row>
    <row r="3132" spans="1:2">
      <c r="A3132" s="112">
        <v>4287300</v>
      </c>
      <c r="B3132" s="110" t="s">
        <v>45</v>
      </c>
    </row>
    <row r="3133" spans="1:2">
      <c r="A3133" s="112">
        <v>4287600</v>
      </c>
      <c r="B3133" s="110" t="s">
        <v>1081</v>
      </c>
    </row>
    <row r="3134" spans="1:2">
      <c r="A3134" s="112">
        <v>4287800</v>
      </c>
      <c r="B3134" s="110" t="s">
        <v>319</v>
      </c>
    </row>
    <row r="3135" spans="1:2">
      <c r="A3135" s="112">
        <v>4289900</v>
      </c>
      <c r="B3135" s="110" t="s">
        <v>52</v>
      </c>
    </row>
    <row r="3136" spans="1:2">
      <c r="A3136" s="112">
        <v>4290000</v>
      </c>
      <c r="B3136" s="110" t="s">
        <v>1516</v>
      </c>
    </row>
    <row r="3137" spans="1:2">
      <c r="A3137" s="112">
        <v>4297800</v>
      </c>
      <c r="B3137" s="110" t="s">
        <v>319</v>
      </c>
    </row>
    <row r="3138" spans="1:2">
      <c r="A3138" s="112">
        <v>4299900</v>
      </c>
      <c r="B3138" s="110" t="s">
        <v>52</v>
      </c>
    </row>
    <row r="3139" spans="1:2">
      <c r="A3139" s="112">
        <v>4300000</v>
      </c>
      <c r="B3139" s="110" t="s">
        <v>1517</v>
      </c>
    </row>
    <row r="3140" spans="1:2">
      <c r="A3140" s="112">
        <v>4300100</v>
      </c>
      <c r="B3140" s="110" t="s">
        <v>1802</v>
      </c>
    </row>
    <row r="3141" spans="1:2">
      <c r="A3141" s="112">
        <v>4300200</v>
      </c>
      <c r="B3141" s="110" t="s">
        <v>517</v>
      </c>
    </row>
    <row r="3142" spans="1:2">
      <c r="A3142" s="112">
        <v>4300201</v>
      </c>
      <c r="B3142" s="110" t="s">
        <v>1909</v>
      </c>
    </row>
    <row r="3143" spans="1:2" ht="38.25">
      <c r="A3143" s="112">
        <v>4300202</v>
      </c>
      <c r="B3143" s="110" t="s">
        <v>1910</v>
      </c>
    </row>
    <row r="3144" spans="1:2">
      <c r="A3144" s="112">
        <v>4300300</v>
      </c>
      <c r="B3144" s="110" t="s">
        <v>530</v>
      </c>
    </row>
    <row r="3145" spans="1:2" ht="25.5">
      <c r="A3145" s="112">
        <v>4300400</v>
      </c>
      <c r="B3145" s="110" t="s">
        <v>1911</v>
      </c>
    </row>
    <row r="3146" spans="1:2" ht="38.25">
      <c r="A3146" s="112">
        <v>4300500</v>
      </c>
      <c r="B3146" s="110" t="s">
        <v>1753</v>
      </c>
    </row>
    <row r="3147" spans="1:2" ht="25.5">
      <c r="A3147" s="112">
        <v>4305600</v>
      </c>
      <c r="B3147" s="110" t="s">
        <v>320</v>
      </c>
    </row>
    <row r="3148" spans="1:2">
      <c r="A3148" s="112">
        <v>4305800</v>
      </c>
      <c r="B3148" s="110" t="s">
        <v>579</v>
      </c>
    </row>
    <row r="3149" spans="1:2">
      <c r="A3149" s="112">
        <v>4306200</v>
      </c>
      <c r="B3149" s="110" t="s">
        <v>153</v>
      </c>
    </row>
    <row r="3150" spans="1:2">
      <c r="A3150" s="112">
        <v>4306800</v>
      </c>
      <c r="B3150" s="110" t="s">
        <v>618</v>
      </c>
    </row>
    <row r="3151" spans="1:2">
      <c r="A3151" s="112">
        <v>4306801</v>
      </c>
      <c r="B3151" s="110" t="s">
        <v>386</v>
      </c>
    </row>
    <row r="3152" spans="1:2" ht="25.5">
      <c r="A3152" s="112">
        <v>4306802</v>
      </c>
      <c r="B3152" s="110" t="s">
        <v>160</v>
      </c>
    </row>
    <row r="3153" spans="1:2">
      <c r="A3153" s="112">
        <v>4307100</v>
      </c>
      <c r="B3153" s="110" t="s">
        <v>897</v>
      </c>
    </row>
    <row r="3154" spans="1:2">
      <c r="A3154" s="112">
        <v>4307101</v>
      </c>
      <c r="B3154" s="110" t="s">
        <v>289</v>
      </c>
    </row>
    <row r="3155" spans="1:2">
      <c r="A3155" s="112">
        <v>4307102</v>
      </c>
      <c r="B3155" s="110" t="s">
        <v>167</v>
      </c>
    </row>
    <row r="3156" spans="1:2">
      <c r="A3156" s="112">
        <v>4307103</v>
      </c>
      <c r="B3156" s="110" t="s">
        <v>168</v>
      </c>
    </row>
    <row r="3157" spans="1:2">
      <c r="A3157" s="112">
        <v>4307200</v>
      </c>
      <c r="B3157" s="110" t="s">
        <v>231</v>
      </c>
    </row>
    <row r="3158" spans="1:2">
      <c r="A3158" s="112">
        <v>4307201</v>
      </c>
      <c r="B3158" s="110" t="s">
        <v>632</v>
      </c>
    </row>
    <row r="3159" spans="1:2">
      <c r="A3159" s="112">
        <v>4307202</v>
      </c>
      <c r="B3159" s="110" t="s">
        <v>633</v>
      </c>
    </row>
    <row r="3160" spans="1:2">
      <c r="A3160" s="112">
        <v>4307203</v>
      </c>
      <c r="B3160" s="110" t="s">
        <v>576</v>
      </c>
    </row>
    <row r="3161" spans="1:2">
      <c r="A3161" s="112">
        <v>4307300</v>
      </c>
      <c r="B3161" s="110" t="s">
        <v>45</v>
      </c>
    </row>
    <row r="3162" spans="1:2">
      <c r="A3162" s="112">
        <v>4307600</v>
      </c>
      <c r="B3162" s="110" t="s">
        <v>1081</v>
      </c>
    </row>
    <row r="3163" spans="1:2">
      <c r="A3163" s="112">
        <v>4309200</v>
      </c>
      <c r="B3163" s="110" t="s">
        <v>1551</v>
      </c>
    </row>
    <row r="3164" spans="1:2">
      <c r="A3164" s="112">
        <v>4309900</v>
      </c>
      <c r="B3164" s="110" t="s">
        <v>52</v>
      </c>
    </row>
    <row r="3165" spans="1:2">
      <c r="A3165" s="112">
        <v>4310000</v>
      </c>
      <c r="B3165" s="110" t="s">
        <v>280</v>
      </c>
    </row>
    <row r="3166" spans="1:2">
      <c r="A3166" s="112">
        <v>4310100</v>
      </c>
      <c r="B3166" s="110" t="s">
        <v>243</v>
      </c>
    </row>
    <row r="3167" spans="1:2">
      <c r="A3167" s="112">
        <v>4310102</v>
      </c>
      <c r="B3167" s="110" t="s">
        <v>2009</v>
      </c>
    </row>
    <row r="3168" spans="1:2">
      <c r="A3168" s="112">
        <v>4310104</v>
      </c>
      <c r="B3168" s="110" t="s">
        <v>243</v>
      </c>
    </row>
    <row r="3169" spans="1:2" ht="25.5">
      <c r="A3169" s="112">
        <v>4310200</v>
      </c>
      <c r="B3169" s="110" t="s">
        <v>1754</v>
      </c>
    </row>
    <row r="3170" spans="1:2">
      <c r="A3170" s="112">
        <v>4319400</v>
      </c>
      <c r="B3170" s="110" t="s">
        <v>623</v>
      </c>
    </row>
    <row r="3171" spans="1:2">
      <c r="A3171" s="112">
        <v>4319900</v>
      </c>
      <c r="B3171" s="110" t="s">
        <v>52</v>
      </c>
    </row>
    <row r="3172" spans="1:2">
      <c r="A3172" s="112">
        <v>4320000</v>
      </c>
      <c r="B3172" s="110" t="s">
        <v>205</v>
      </c>
    </row>
    <row r="3173" spans="1:2">
      <c r="A3173" s="112">
        <v>4320100</v>
      </c>
      <c r="B3173" s="110" t="s">
        <v>387</v>
      </c>
    </row>
    <row r="3174" spans="1:2">
      <c r="A3174" s="112">
        <v>4320200</v>
      </c>
      <c r="B3174" s="110" t="s">
        <v>1055</v>
      </c>
    </row>
    <row r="3175" spans="1:2">
      <c r="A3175" s="112">
        <v>4320201</v>
      </c>
      <c r="B3175" s="110" t="s">
        <v>650</v>
      </c>
    </row>
    <row r="3176" spans="1:2">
      <c r="A3176" s="112">
        <v>4320202</v>
      </c>
      <c r="B3176" s="110" t="s">
        <v>1755</v>
      </c>
    </row>
    <row r="3177" spans="1:2">
      <c r="A3177" s="112">
        <v>4320203</v>
      </c>
      <c r="B3177" s="110" t="s">
        <v>1866</v>
      </c>
    </row>
    <row r="3178" spans="1:2">
      <c r="A3178" s="112">
        <v>4325800</v>
      </c>
      <c r="B3178" s="110" t="s">
        <v>579</v>
      </c>
    </row>
    <row r="3179" spans="1:2">
      <c r="A3179" s="112">
        <v>4326200</v>
      </c>
      <c r="B3179" s="110" t="s">
        <v>153</v>
      </c>
    </row>
    <row r="3180" spans="1:2">
      <c r="A3180" s="112">
        <v>4326800</v>
      </c>
      <c r="B3180" s="110" t="s">
        <v>618</v>
      </c>
    </row>
    <row r="3181" spans="1:2">
      <c r="A3181" s="112">
        <v>4326801</v>
      </c>
      <c r="B3181" s="110" t="s">
        <v>386</v>
      </c>
    </row>
    <row r="3182" spans="1:2" ht="25.5">
      <c r="A3182" s="112">
        <v>4326802</v>
      </c>
      <c r="B3182" s="110" t="s">
        <v>160</v>
      </c>
    </row>
    <row r="3183" spans="1:2">
      <c r="A3183" s="112">
        <v>4327100</v>
      </c>
      <c r="B3183" s="110" t="s">
        <v>897</v>
      </c>
    </row>
    <row r="3184" spans="1:2">
      <c r="A3184" s="112">
        <v>4327101</v>
      </c>
      <c r="B3184" s="110" t="s">
        <v>289</v>
      </c>
    </row>
    <row r="3185" spans="1:2">
      <c r="A3185" s="112">
        <v>4327102</v>
      </c>
      <c r="B3185" s="110" t="s">
        <v>167</v>
      </c>
    </row>
    <row r="3186" spans="1:2">
      <c r="A3186" s="112">
        <v>4327103</v>
      </c>
      <c r="B3186" s="110" t="s">
        <v>168</v>
      </c>
    </row>
    <row r="3187" spans="1:2">
      <c r="A3187" s="112">
        <v>4327200</v>
      </c>
      <c r="B3187" s="110" t="s">
        <v>231</v>
      </c>
    </row>
    <row r="3188" spans="1:2">
      <c r="A3188" s="112">
        <v>4327201</v>
      </c>
      <c r="B3188" s="110" t="s">
        <v>632</v>
      </c>
    </row>
    <row r="3189" spans="1:2">
      <c r="A3189" s="112">
        <v>4327202</v>
      </c>
      <c r="B3189" s="110" t="s">
        <v>633</v>
      </c>
    </row>
    <row r="3190" spans="1:2">
      <c r="A3190" s="112">
        <v>4327203</v>
      </c>
      <c r="B3190" s="110" t="s">
        <v>576</v>
      </c>
    </row>
    <row r="3191" spans="1:2">
      <c r="A3191" s="112">
        <v>4329900</v>
      </c>
      <c r="B3191" s="110" t="s">
        <v>52</v>
      </c>
    </row>
    <row r="3192" spans="1:2">
      <c r="A3192" s="112">
        <v>4350000</v>
      </c>
      <c r="B3192" s="110" t="s">
        <v>36</v>
      </c>
    </row>
    <row r="3193" spans="1:2">
      <c r="A3193" s="112">
        <v>4359900</v>
      </c>
      <c r="B3193" s="110" t="s">
        <v>52</v>
      </c>
    </row>
    <row r="3194" spans="1:2">
      <c r="A3194" s="112">
        <v>4360000</v>
      </c>
      <c r="B3194" s="110" t="s">
        <v>4</v>
      </c>
    </row>
    <row r="3195" spans="1:2">
      <c r="A3195" s="112">
        <v>4360100</v>
      </c>
      <c r="B3195" s="110" t="s">
        <v>218</v>
      </c>
    </row>
    <row r="3196" spans="1:2">
      <c r="A3196" s="112">
        <v>4360200</v>
      </c>
      <c r="B3196" s="110" t="s">
        <v>1056</v>
      </c>
    </row>
    <row r="3197" spans="1:2">
      <c r="A3197" s="112">
        <v>4360300</v>
      </c>
      <c r="B3197" s="110" t="s">
        <v>1015</v>
      </c>
    </row>
    <row r="3198" spans="1:2">
      <c r="A3198" s="112">
        <v>4360400</v>
      </c>
      <c r="B3198" s="110" t="s">
        <v>661</v>
      </c>
    </row>
    <row r="3199" spans="1:2">
      <c r="A3199" s="112">
        <v>4360500</v>
      </c>
      <c r="B3199" s="110" t="s">
        <v>28</v>
      </c>
    </row>
    <row r="3200" spans="1:2">
      <c r="A3200" s="112">
        <v>4360600</v>
      </c>
      <c r="B3200" s="110" t="s">
        <v>29</v>
      </c>
    </row>
    <row r="3201" spans="1:2">
      <c r="A3201" s="112">
        <v>4360700</v>
      </c>
      <c r="B3201" s="110" t="s">
        <v>528</v>
      </c>
    </row>
    <row r="3202" spans="1:2" ht="25.5">
      <c r="A3202" s="112">
        <v>4360800</v>
      </c>
      <c r="B3202" s="110" t="s">
        <v>1243</v>
      </c>
    </row>
    <row r="3203" spans="1:2">
      <c r="A3203" s="112">
        <v>4360900</v>
      </c>
      <c r="B3203" s="110" t="s">
        <v>243</v>
      </c>
    </row>
    <row r="3204" spans="1:2">
      <c r="A3204" s="112">
        <v>4361000</v>
      </c>
      <c r="B3204" s="110" t="s">
        <v>1181</v>
      </c>
    </row>
    <row r="3205" spans="1:2">
      <c r="A3205" s="112">
        <v>4361100</v>
      </c>
      <c r="B3205" s="110" t="s">
        <v>1244</v>
      </c>
    </row>
    <row r="3206" spans="1:2">
      <c r="A3206" s="112">
        <v>4361200</v>
      </c>
      <c r="B3206" s="110" t="s">
        <v>156</v>
      </c>
    </row>
    <row r="3207" spans="1:2">
      <c r="A3207" s="112">
        <v>4361400</v>
      </c>
      <c r="B3207" s="110" t="s">
        <v>1756</v>
      </c>
    </row>
    <row r="3208" spans="1:2" ht="25.5">
      <c r="A3208" s="112">
        <v>4361500</v>
      </c>
      <c r="B3208" s="110" t="s">
        <v>1757</v>
      </c>
    </row>
    <row r="3209" spans="1:2">
      <c r="A3209" s="112">
        <v>4361600</v>
      </c>
      <c r="B3209" s="110" t="s">
        <v>1758</v>
      </c>
    </row>
    <row r="3210" spans="1:2">
      <c r="A3210" s="112">
        <v>4361700</v>
      </c>
      <c r="B3210" s="110" t="s">
        <v>1759</v>
      </c>
    </row>
    <row r="3211" spans="1:2">
      <c r="A3211" s="112">
        <v>4361800</v>
      </c>
      <c r="B3211" s="110" t="s">
        <v>1760</v>
      </c>
    </row>
    <row r="3212" spans="1:2">
      <c r="A3212" s="112">
        <v>4361900</v>
      </c>
      <c r="B3212" s="110" t="s">
        <v>1761</v>
      </c>
    </row>
    <row r="3213" spans="1:2" ht="25.5">
      <c r="A3213" s="112">
        <v>4361901</v>
      </c>
      <c r="B3213" s="110" t="s">
        <v>1229</v>
      </c>
    </row>
    <row r="3214" spans="1:2" ht="25.5">
      <c r="A3214" s="112">
        <v>4361902</v>
      </c>
      <c r="B3214" s="110" t="s">
        <v>1230</v>
      </c>
    </row>
    <row r="3215" spans="1:2">
      <c r="A3215" s="112">
        <v>4362000</v>
      </c>
      <c r="B3215" s="110" t="s">
        <v>1231</v>
      </c>
    </row>
    <row r="3216" spans="1:2">
      <c r="A3216" s="112">
        <v>4362100</v>
      </c>
      <c r="B3216" s="110" t="s">
        <v>1232</v>
      </c>
    </row>
    <row r="3217" spans="1:2">
      <c r="A3217" s="112">
        <v>4362102</v>
      </c>
      <c r="B3217" s="110" t="s">
        <v>2167</v>
      </c>
    </row>
    <row r="3218" spans="1:2">
      <c r="A3218" s="112">
        <v>4362700</v>
      </c>
      <c r="B3218" s="110" t="s">
        <v>2232</v>
      </c>
    </row>
    <row r="3219" spans="1:2">
      <c r="A3219" s="112">
        <v>4362701</v>
      </c>
      <c r="B3219" s="110" t="s">
        <v>2233</v>
      </c>
    </row>
    <row r="3220" spans="1:2">
      <c r="A3220" s="112">
        <v>4362703</v>
      </c>
      <c r="B3220" s="110" t="s">
        <v>2234</v>
      </c>
    </row>
    <row r="3221" spans="1:2" ht="25.5">
      <c r="A3221" s="112">
        <v>4369300</v>
      </c>
      <c r="B3221" s="110" t="s">
        <v>660</v>
      </c>
    </row>
    <row r="3222" spans="1:2">
      <c r="A3222" s="112">
        <v>4369400</v>
      </c>
      <c r="B3222" s="110" t="s">
        <v>623</v>
      </c>
    </row>
    <row r="3223" spans="1:2">
      <c r="A3223" s="112">
        <v>4400000</v>
      </c>
      <c r="B3223" s="110" t="s">
        <v>1233</v>
      </c>
    </row>
    <row r="3224" spans="1:2">
      <c r="A3224" s="112">
        <v>4400100</v>
      </c>
      <c r="B3224" s="110" t="s">
        <v>1197</v>
      </c>
    </row>
    <row r="3225" spans="1:2">
      <c r="A3225" s="112">
        <v>4400200</v>
      </c>
      <c r="B3225" s="110" t="s">
        <v>963</v>
      </c>
    </row>
    <row r="3226" spans="1:2" ht="25.5">
      <c r="A3226" s="112">
        <v>4400300</v>
      </c>
      <c r="B3226" s="110" t="s">
        <v>1891</v>
      </c>
    </row>
    <row r="3227" spans="1:2">
      <c r="A3227" s="112">
        <v>4400400</v>
      </c>
      <c r="B3227" s="110" t="s">
        <v>1892</v>
      </c>
    </row>
    <row r="3228" spans="1:2">
      <c r="A3228" s="112">
        <v>4400500</v>
      </c>
      <c r="B3228" s="110" t="s">
        <v>1088</v>
      </c>
    </row>
    <row r="3229" spans="1:2">
      <c r="A3229" s="112">
        <v>4400600</v>
      </c>
      <c r="B3229" s="110" t="s">
        <v>442</v>
      </c>
    </row>
    <row r="3230" spans="1:2">
      <c r="A3230" s="112">
        <v>4400700</v>
      </c>
      <c r="B3230" s="110" t="s">
        <v>338</v>
      </c>
    </row>
    <row r="3231" spans="1:2" ht="25.5">
      <c r="A3231" s="112">
        <v>4400800</v>
      </c>
      <c r="B3231" s="110" t="s">
        <v>1893</v>
      </c>
    </row>
    <row r="3232" spans="1:2">
      <c r="A3232" s="112">
        <v>4400900</v>
      </c>
      <c r="B3232" s="110" t="s">
        <v>1894</v>
      </c>
    </row>
    <row r="3233" spans="1:2">
      <c r="A3233" s="112">
        <v>4405800</v>
      </c>
      <c r="B3233" s="110" t="s">
        <v>579</v>
      </c>
    </row>
    <row r="3234" spans="1:2">
      <c r="A3234" s="112">
        <v>4409200</v>
      </c>
      <c r="B3234" s="110" t="s">
        <v>1551</v>
      </c>
    </row>
    <row r="3235" spans="1:2">
      <c r="A3235" s="112">
        <v>4409400</v>
      </c>
      <c r="B3235" s="110" t="s">
        <v>623</v>
      </c>
    </row>
    <row r="3236" spans="1:2">
      <c r="A3236" s="112">
        <v>4409900</v>
      </c>
      <c r="B3236" s="110" t="s">
        <v>52</v>
      </c>
    </row>
    <row r="3237" spans="1:2">
      <c r="A3237" s="112">
        <v>4410000</v>
      </c>
      <c r="B3237" s="110" t="s">
        <v>1447</v>
      </c>
    </row>
    <row r="3238" spans="1:2">
      <c r="A3238" s="112">
        <v>4415800</v>
      </c>
      <c r="B3238" s="110" t="s">
        <v>579</v>
      </c>
    </row>
    <row r="3239" spans="1:2">
      <c r="A3239" s="112">
        <v>4417100</v>
      </c>
      <c r="B3239" s="110" t="s">
        <v>897</v>
      </c>
    </row>
    <row r="3240" spans="1:2">
      <c r="A3240" s="112">
        <v>4417101</v>
      </c>
      <c r="B3240" s="110" t="s">
        <v>289</v>
      </c>
    </row>
    <row r="3241" spans="1:2">
      <c r="A3241" s="112">
        <v>4417102</v>
      </c>
      <c r="B3241" s="110" t="s">
        <v>167</v>
      </c>
    </row>
    <row r="3242" spans="1:2">
      <c r="A3242" s="112">
        <v>4417103</v>
      </c>
      <c r="B3242" s="110" t="s">
        <v>168</v>
      </c>
    </row>
    <row r="3243" spans="1:2">
      <c r="A3243" s="112">
        <v>4417200</v>
      </c>
      <c r="B3243" s="110" t="s">
        <v>231</v>
      </c>
    </row>
    <row r="3244" spans="1:2">
      <c r="A3244" s="112">
        <v>4417201</v>
      </c>
      <c r="B3244" s="110" t="s">
        <v>632</v>
      </c>
    </row>
    <row r="3245" spans="1:2">
      <c r="A3245" s="112">
        <v>4417202</v>
      </c>
      <c r="B3245" s="110" t="s">
        <v>633</v>
      </c>
    </row>
    <row r="3246" spans="1:2">
      <c r="A3246" s="112">
        <v>4417203</v>
      </c>
      <c r="B3246" s="110" t="s">
        <v>576</v>
      </c>
    </row>
    <row r="3247" spans="1:2">
      <c r="A3247" s="112">
        <v>4419200</v>
      </c>
      <c r="B3247" s="110" t="s">
        <v>1551</v>
      </c>
    </row>
    <row r="3248" spans="1:2">
      <c r="A3248" s="112">
        <v>4419900</v>
      </c>
      <c r="B3248" s="110" t="s">
        <v>52</v>
      </c>
    </row>
    <row r="3249" spans="1:2">
      <c r="A3249" s="112">
        <v>4420000</v>
      </c>
      <c r="B3249" s="110" t="s">
        <v>297</v>
      </c>
    </row>
    <row r="3250" spans="1:2">
      <c r="A3250" s="112">
        <v>4420100</v>
      </c>
      <c r="B3250" s="110" t="s">
        <v>227</v>
      </c>
    </row>
    <row r="3251" spans="1:2">
      <c r="A3251" s="112">
        <v>4429200</v>
      </c>
      <c r="B3251" s="110" t="s">
        <v>1551</v>
      </c>
    </row>
    <row r="3252" spans="1:2">
      <c r="A3252" s="112">
        <v>4429900</v>
      </c>
      <c r="B3252" s="110" t="s">
        <v>52</v>
      </c>
    </row>
    <row r="3253" spans="1:2">
      <c r="A3253" s="112">
        <v>4430000</v>
      </c>
      <c r="B3253" s="110" t="s">
        <v>1471</v>
      </c>
    </row>
    <row r="3254" spans="1:2">
      <c r="A3254" s="112">
        <v>4430100</v>
      </c>
      <c r="B3254" s="110" t="s">
        <v>1597</v>
      </c>
    </row>
    <row r="3255" spans="1:2">
      <c r="A3255" s="112">
        <v>4438500</v>
      </c>
      <c r="B3255" s="110" t="s">
        <v>1461</v>
      </c>
    </row>
    <row r="3256" spans="1:2">
      <c r="A3256" s="112">
        <v>4439200</v>
      </c>
      <c r="B3256" s="110" t="s">
        <v>1551</v>
      </c>
    </row>
    <row r="3257" spans="1:2">
      <c r="A3257" s="112">
        <v>4439900</v>
      </c>
      <c r="B3257" s="110" t="s">
        <v>52</v>
      </c>
    </row>
    <row r="3258" spans="1:2">
      <c r="A3258" s="112">
        <v>4440000</v>
      </c>
      <c r="B3258" s="110" t="s">
        <v>1895</v>
      </c>
    </row>
    <row r="3259" spans="1:2">
      <c r="A3259" s="112">
        <v>4440100</v>
      </c>
      <c r="B3259" s="110" t="s">
        <v>1896</v>
      </c>
    </row>
    <row r="3260" spans="1:2">
      <c r="A3260" s="112">
        <v>4440200</v>
      </c>
      <c r="B3260" s="110" t="s">
        <v>1897</v>
      </c>
    </row>
    <row r="3261" spans="1:2">
      <c r="A3261" s="112">
        <v>4500000</v>
      </c>
      <c r="B3261" s="110" t="s">
        <v>1898</v>
      </c>
    </row>
    <row r="3262" spans="1:2">
      <c r="A3262" s="112">
        <v>4500100</v>
      </c>
      <c r="B3262" s="110" t="s">
        <v>1088</v>
      </c>
    </row>
    <row r="3263" spans="1:2">
      <c r="A3263" s="112">
        <v>4500200</v>
      </c>
      <c r="B3263" s="110" t="s">
        <v>442</v>
      </c>
    </row>
    <row r="3264" spans="1:2">
      <c r="A3264" s="112">
        <v>4500300</v>
      </c>
      <c r="B3264" s="110" t="s">
        <v>338</v>
      </c>
    </row>
    <row r="3265" spans="1:2">
      <c r="A3265" s="112">
        <v>4500500</v>
      </c>
      <c r="B3265" s="110" t="s">
        <v>169</v>
      </c>
    </row>
    <row r="3266" spans="1:2">
      <c r="A3266" s="112">
        <v>4500600</v>
      </c>
      <c r="B3266" s="110" t="s">
        <v>963</v>
      </c>
    </row>
    <row r="3267" spans="1:2" ht="25.5">
      <c r="A3267" s="112">
        <v>4500700</v>
      </c>
      <c r="B3267" s="110" t="s">
        <v>1899</v>
      </c>
    </row>
    <row r="3268" spans="1:2">
      <c r="A3268" s="112">
        <v>4505800</v>
      </c>
      <c r="B3268" s="110" t="s">
        <v>579</v>
      </c>
    </row>
    <row r="3269" spans="1:2">
      <c r="A3269" s="112">
        <v>4506700</v>
      </c>
      <c r="B3269" s="110" t="s">
        <v>48</v>
      </c>
    </row>
    <row r="3270" spans="1:2">
      <c r="A3270" s="112">
        <v>4508500</v>
      </c>
      <c r="B3270" s="110" t="s">
        <v>1461</v>
      </c>
    </row>
    <row r="3271" spans="1:2">
      <c r="A3271" s="112">
        <v>4509000</v>
      </c>
      <c r="B3271" s="110" t="s">
        <v>942</v>
      </c>
    </row>
    <row r="3272" spans="1:2" ht="25.5">
      <c r="A3272" s="112">
        <v>4509300</v>
      </c>
      <c r="B3272" s="110" t="s">
        <v>660</v>
      </c>
    </row>
    <row r="3273" spans="1:2">
      <c r="A3273" s="112">
        <v>4509400</v>
      </c>
      <c r="B3273" s="110" t="s">
        <v>623</v>
      </c>
    </row>
    <row r="3274" spans="1:2">
      <c r="A3274" s="112">
        <v>4510000</v>
      </c>
      <c r="B3274" s="110" t="s">
        <v>1472</v>
      </c>
    </row>
    <row r="3275" spans="1:2">
      <c r="A3275" s="112">
        <v>4510100</v>
      </c>
      <c r="B3275" s="110" t="s">
        <v>667</v>
      </c>
    </row>
    <row r="3276" spans="1:2" ht="76.5">
      <c r="A3276" s="112">
        <v>4510102</v>
      </c>
      <c r="B3276" s="111" t="s">
        <v>42</v>
      </c>
    </row>
    <row r="3277" spans="1:2" ht="63.75">
      <c r="A3277" s="112">
        <v>4510103</v>
      </c>
      <c r="B3277" s="111" t="s">
        <v>802</v>
      </c>
    </row>
    <row r="3278" spans="1:2">
      <c r="A3278" s="112">
        <v>4518500</v>
      </c>
      <c r="B3278" s="110" t="s">
        <v>1461</v>
      </c>
    </row>
    <row r="3279" spans="1:2" ht="25.5">
      <c r="A3279" s="112">
        <v>4520000</v>
      </c>
      <c r="B3279" s="110" t="s">
        <v>25</v>
      </c>
    </row>
    <row r="3280" spans="1:2">
      <c r="A3280" s="112">
        <v>4529900</v>
      </c>
      <c r="B3280" s="110" t="s">
        <v>52</v>
      </c>
    </row>
    <row r="3281" spans="1:2">
      <c r="A3281" s="112">
        <v>4530000</v>
      </c>
      <c r="B3281" s="110" t="s">
        <v>26</v>
      </c>
    </row>
    <row r="3282" spans="1:2">
      <c r="A3282" s="112">
        <v>4530100</v>
      </c>
      <c r="B3282" s="110" t="s">
        <v>27</v>
      </c>
    </row>
    <row r="3283" spans="1:2" ht="38.25">
      <c r="A3283" s="112">
        <v>4530101</v>
      </c>
      <c r="B3283" s="111" t="s">
        <v>909</v>
      </c>
    </row>
    <row r="3284" spans="1:2" ht="63.75">
      <c r="A3284" s="112">
        <v>4530102</v>
      </c>
      <c r="B3284" s="111" t="s">
        <v>249</v>
      </c>
    </row>
    <row r="3285" spans="1:2" ht="63.75">
      <c r="A3285" s="112">
        <v>4530103</v>
      </c>
      <c r="B3285" s="111" t="s">
        <v>1900</v>
      </c>
    </row>
    <row r="3286" spans="1:2" ht="51">
      <c r="A3286" s="112">
        <v>4530104</v>
      </c>
      <c r="B3286" s="111" t="s">
        <v>1105</v>
      </c>
    </row>
    <row r="3287" spans="1:2" ht="25.5">
      <c r="A3287" s="112">
        <v>4530105</v>
      </c>
      <c r="B3287" s="110" t="s">
        <v>1901</v>
      </c>
    </row>
    <row r="3288" spans="1:2" ht="38.25">
      <c r="A3288" s="112">
        <v>4530106</v>
      </c>
      <c r="B3288" s="110" t="s">
        <v>1902</v>
      </c>
    </row>
    <row r="3289" spans="1:2" ht="51">
      <c r="A3289" s="112">
        <v>4530107</v>
      </c>
      <c r="B3289" s="111" t="s">
        <v>1903</v>
      </c>
    </row>
    <row r="3290" spans="1:2" ht="25.5">
      <c r="A3290" s="112">
        <v>4530109</v>
      </c>
      <c r="B3290" s="110" t="s">
        <v>1904</v>
      </c>
    </row>
    <row r="3291" spans="1:2" ht="25.5">
      <c r="A3291" s="112">
        <v>4530111</v>
      </c>
      <c r="B3291" s="110" t="s">
        <v>1905</v>
      </c>
    </row>
    <row r="3292" spans="1:2">
      <c r="A3292" s="112">
        <v>4538500</v>
      </c>
      <c r="B3292" s="110" t="s">
        <v>1461</v>
      </c>
    </row>
    <row r="3293" spans="1:2">
      <c r="A3293" s="112">
        <v>4539400</v>
      </c>
      <c r="B3293" s="110" t="s">
        <v>623</v>
      </c>
    </row>
    <row r="3294" spans="1:2">
      <c r="A3294" s="112">
        <v>4539900</v>
      </c>
      <c r="B3294" s="110" t="s">
        <v>52</v>
      </c>
    </row>
    <row r="3295" spans="1:2">
      <c r="A3295" s="112">
        <v>4550000</v>
      </c>
      <c r="B3295" s="110" t="s">
        <v>811</v>
      </c>
    </row>
    <row r="3296" spans="1:2" ht="25.5">
      <c r="A3296" s="112">
        <v>4550100</v>
      </c>
      <c r="B3296" s="110" t="s">
        <v>496</v>
      </c>
    </row>
    <row r="3297" spans="1:2" ht="25.5">
      <c r="A3297" s="112">
        <v>4550101</v>
      </c>
      <c r="B3297" s="110" t="s">
        <v>244</v>
      </c>
    </row>
    <row r="3298" spans="1:2" ht="25.5">
      <c r="A3298" s="112">
        <v>4550102</v>
      </c>
      <c r="B3298" s="110" t="s">
        <v>417</v>
      </c>
    </row>
    <row r="3299" spans="1:2">
      <c r="A3299" s="112">
        <v>4555800</v>
      </c>
      <c r="B3299" s="110" t="s">
        <v>579</v>
      </c>
    </row>
    <row r="3300" spans="1:2">
      <c r="A3300" s="112">
        <v>4556800</v>
      </c>
      <c r="B3300" s="110" t="s">
        <v>618</v>
      </c>
    </row>
    <row r="3301" spans="1:2">
      <c r="A3301" s="112">
        <v>4556801</v>
      </c>
      <c r="B3301" s="110" t="s">
        <v>386</v>
      </c>
    </row>
    <row r="3302" spans="1:2" ht="13.5" customHeight="1">
      <c r="A3302" s="112">
        <v>4556802</v>
      </c>
      <c r="B3302" s="110" t="s">
        <v>160</v>
      </c>
    </row>
    <row r="3303" spans="1:2">
      <c r="A3303" s="112">
        <v>4557100</v>
      </c>
      <c r="B3303" s="110" t="s">
        <v>897</v>
      </c>
    </row>
    <row r="3304" spans="1:2">
      <c r="A3304" s="112">
        <v>4557101</v>
      </c>
      <c r="B3304" s="110" t="s">
        <v>289</v>
      </c>
    </row>
    <row r="3305" spans="1:2">
      <c r="A3305" s="112">
        <v>4557102</v>
      </c>
      <c r="B3305" s="110" t="s">
        <v>167</v>
      </c>
    </row>
    <row r="3306" spans="1:2">
      <c r="A3306" s="112">
        <v>4557103</v>
      </c>
      <c r="B3306" s="110" t="s">
        <v>168</v>
      </c>
    </row>
    <row r="3307" spans="1:2">
      <c r="A3307" s="112">
        <v>4557200</v>
      </c>
      <c r="B3307" s="110" t="s">
        <v>231</v>
      </c>
    </row>
    <row r="3308" spans="1:2">
      <c r="A3308" s="112">
        <v>4557201</v>
      </c>
      <c r="B3308" s="110" t="s">
        <v>632</v>
      </c>
    </row>
    <row r="3309" spans="1:2">
      <c r="A3309" s="112">
        <v>4557202</v>
      </c>
      <c r="B3309" s="110" t="s">
        <v>633</v>
      </c>
    </row>
    <row r="3310" spans="1:2">
      <c r="A3310" s="112">
        <v>4557203</v>
      </c>
      <c r="B3310" s="110" t="s">
        <v>576</v>
      </c>
    </row>
    <row r="3311" spans="1:2">
      <c r="A3311" s="112">
        <v>4558500</v>
      </c>
      <c r="B3311" s="110" t="s">
        <v>1461</v>
      </c>
    </row>
    <row r="3312" spans="1:2">
      <c r="A3312" s="112">
        <v>4559900</v>
      </c>
      <c r="B3312" s="110" t="s">
        <v>52</v>
      </c>
    </row>
    <row r="3313" spans="1:2">
      <c r="A3313" s="112">
        <v>4560000</v>
      </c>
      <c r="B3313" s="110" t="s">
        <v>55</v>
      </c>
    </row>
    <row r="3314" spans="1:2" ht="25.5">
      <c r="A3314" s="112">
        <v>4560100</v>
      </c>
      <c r="B3314" s="110" t="s">
        <v>1208</v>
      </c>
    </row>
    <row r="3315" spans="1:2">
      <c r="A3315" s="112">
        <v>4560101</v>
      </c>
      <c r="B3315" s="110" t="s">
        <v>1507</v>
      </c>
    </row>
    <row r="3316" spans="1:2">
      <c r="A3316" s="112">
        <v>4560102</v>
      </c>
      <c r="B3316" s="110" t="s">
        <v>1508</v>
      </c>
    </row>
    <row r="3317" spans="1:2">
      <c r="A3317" s="112">
        <v>4568500</v>
      </c>
      <c r="B3317" s="110" t="s">
        <v>1461</v>
      </c>
    </row>
    <row r="3318" spans="1:2">
      <c r="A3318" s="112">
        <v>4570000</v>
      </c>
      <c r="B3318" s="110" t="s">
        <v>875</v>
      </c>
    </row>
    <row r="3319" spans="1:2" ht="25.5">
      <c r="A3319" s="112">
        <v>4570100</v>
      </c>
      <c r="B3319" s="110" t="s">
        <v>1906</v>
      </c>
    </row>
    <row r="3320" spans="1:2">
      <c r="A3320" s="112">
        <v>4575800</v>
      </c>
      <c r="B3320" s="110" t="s">
        <v>579</v>
      </c>
    </row>
    <row r="3321" spans="1:2">
      <c r="A3321" s="112">
        <v>4577100</v>
      </c>
      <c r="B3321" s="110" t="s">
        <v>897</v>
      </c>
    </row>
    <row r="3322" spans="1:2">
      <c r="A3322" s="112">
        <v>4577101</v>
      </c>
      <c r="B3322" s="110" t="s">
        <v>289</v>
      </c>
    </row>
    <row r="3323" spans="1:2">
      <c r="A3323" s="112">
        <v>4577102</v>
      </c>
      <c r="B3323" s="110" t="s">
        <v>167</v>
      </c>
    </row>
    <row r="3324" spans="1:2">
      <c r="A3324" s="112">
        <v>4577103</v>
      </c>
      <c r="B3324" s="110" t="s">
        <v>168</v>
      </c>
    </row>
    <row r="3325" spans="1:2">
      <c r="A3325" s="112">
        <v>4577200</v>
      </c>
      <c r="B3325" s="110" t="s">
        <v>231</v>
      </c>
    </row>
    <row r="3326" spans="1:2">
      <c r="A3326" s="112">
        <v>4577201</v>
      </c>
      <c r="B3326" s="110" t="s">
        <v>632</v>
      </c>
    </row>
    <row r="3327" spans="1:2">
      <c r="A3327" s="112">
        <v>4577202</v>
      </c>
      <c r="B3327" s="110" t="s">
        <v>633</v>
      </c>
    </row>
    <row r="3328" spans="1:2">
      <c r="A3328" s="112">
        <v>4577203</v>
      </c>
      <c r="B3328" s="110" t="s">
        <v>576</v>
      </c>
    </row>
    <row r="3329" spans="1:2">
      <c r="A3329" s="112">
        <v>4577600</v>
      </c>
      <c r="B3329" s="110" t="s">
        <v>1081</v>
      </c>
    </row>
    <row r="3330" spans="1:2">
      <c r="A3330" s="112">
        <v>4578500</v>
      </c>
      <c r="B3330" s="110" t="s">
        <v>1461</v>
      </c>
    </row>
    <row r="3331" spans="1:2">
      <c r="A3331" s="112">
        <v>4579900</v>
      </c>
      <c r="B3331" s="110" t="s">
        <v>52</v>
      </c>
    </row>
    <row r="3332" spans="1:2">
      <c r="A3332" s="112">
        <v>4680000</v>
      </c>
      <c r="B3332" s="110" t="s">
        <v>477</v>
      </c>
    </row>
    <row r="3333" spans="1:2">
      <c r="A3333" s="112">
        <v>4689900</v>
      </c>
      <c r="B3333" s="110" t="s">
        <v>52</v>
      </c>
    </row>
    <row r="3334" spans="1:2">
      <c r="A3334" s="112">
        <v>4690000</v>
      </c>
      <c r="B3334" s="110" t="s">
        <v>876</v>
      </c>
    </row>
    <row r="3335" spans="1:2">
      <c r="A3335" s="112">
        <v>4695800</v>
      </c>
      <c r="B3335" s="110" t="s">
        <v>579</v>
      </c>
    </row>
    <row r="3336" spans="1:2">
      <c r="A3336" s="112">
        <v>4697100</v>
      </c>
      <c r="B3336" s="110" t="s">
        <v>897</v>
      </c>
    </row>
    <row r="3337" spans="1:2">
      <c r="A3337" s="112">
        <v>4697101</v>
      </c>
      <c r="B3337" s="110" t="s">
        <v>289</v>
      </c>
    </row>
    <row r="3338" spans="1:2">
      <c r="A3338" s="112">
        <v>4697102</v>
      </c>
      <c r="B3338" s="110" t="s">
        <v>167</v>
      </c>
    </row>
    <row r="3339" spans="1:2">
      <c r="A3339" s="112">
        <v>4697103</v>
      </c>
      <c r="B3339" s="110" t="s">
        <v>168</v>
      </c>
    </row>
    <row r="3340" spans="1:2">
      <c r="A3340" s="112">
        <v>4697200</v>
      </c>
      <c r="B3340" s="110" t="s">
        <v>231</v>
      </c>
    </row>
    <row r="3341" spans="1:2">
      <c r="A3341" s="112">
        <v>4697201</v>
      </c>
      <c r="B3341" s="110" t="s">
        <v>632</v>
      </c>
    </row>
    <row r="3342" spans="1:2">
      <c r="A3342" s="112">
        <v>4697202</v>
      </c>
      <c r="B3342" s="110" t="s">
        <v>633</v>
      </c>
    </row>
    <row r="3343" spans="1:2">
      <c r="A3343" s="112">
        <v>4697203</v>
      </c>
      <c r="B3343" s="110" t="s">
        <v>576</v>
      </c>
    </row>
    <row r="3344" spans="1:2">
      <c r="A3344" s="112">
        <v>4699900</v>
      </c>
      <c r="B3344" s="110" t="s">
        <v>52</v>
      </c>
    </row>
    <row r="3345" spans="1:2">
      <c r="A3345" s="112">
        <v>4700000</v>
      </c>
      <c r="B3345" s="110" t="s">
        <v>1345</v>
      </c>
    </row>
    <row r="3346" spans="1:2" ht="51">
      <c r="A3346" s="112">
        <v>4700100</v>
      </c>
      <c r="B3346" s="111" t="s">
        <v>1216</v>
      </c>
    </row>
    <row r="3347" spans="1:2">
      <c r="A3347" s="112">
        <v>4700200</v>
      </c>
      <c r="B3347" s="110" t="s">
        <v>480</v>
      </c>
    </row>
    <row r="3348" spans="1:2" ht="38.25">
      <c r="A3348" s="112">
        <v>4700300</v>
      </c>
      <c r="B3348" s="111" t="s">
        <v>1217</v>
      </c>
    </row>
    <row r="3349" spans="1:2">
      <c r="A3349" s="112">
        <v>4705800</v>
      </c>
      <c r="B3349" s="110" t="s">
        <v>579</v>
      </c>
    </row>
    <row r="3350" spans="1:2">
      <c r="A3350" s="112">
        <v>4706200</v>
      </c>
      <c r="B3350" s="110" t="s">
        <v>153</v>
      </c>
    </row>
    <row r="3351" spans="1:2">
      <c r="A3351" s="112">
        <v>4706800</v>
      </c>
      <c r="B3351" s="110" t="s">
        <v>618</v>
      </c>
    </row>
    <row r="3352" spans="1:2">
      <c r="A3352" s="112">
        <v>4706801</v>
      </c>
      <c r="B3352" s="110" t="s">
        <v>386</v>
      </c>
    </row>
    <row r="3353" spans="1:2" ht="25.5">
      <c r="A3353" s="112">
        <v>4706802</v>
      </c>
      <c r="B3353" s="110" t="s">
        <v>160</v>
      </c>
    </row>
    <row r="3354" spans="1:2">
      <c r="A3354" s="112">
        <v>4707100</v>
      </c>
      <c r="B3354" s="110" t="s">
        <v>897</v>
      </c>
    </row>
    <row r="3355" spans="1:2">
      <c r="A3355" s="112">
        <v>4707101</v>
      </c>
      <c r="B3355" s="110" t="s">
        <v>289</v>
      </c>
    </row>
    <row r="3356" spans="1:2">
      <c r="A3356" s="112">
        <v>4707102</v>
      </c>
      <c r="B3356" s="110" t="s">
        <v>167</v>
      </c>
    </row>
    <row r="3357" spans="1:2">
      <c r="A3357" s="112">
        <v>4707103</v>
      </c>
      <c r="B3357" s="110" t="s">
        <v>168</v>
      </c>
    </row>
    <row r="3358" spans="1:2">
      <c r="A3358" s="112">
        <v>4707200</v>
      </c>
      <c r="B3358" s="110" t="s">
        <v>231</v>
      </c>
    </row>
    <row r="3359" spans="1:2">
      <c r="A3359" s="112">
        <v>4707201</v>
      </c>
      <c r="B3359" s="110" t="s">
        <v>632</v>
      </c>
    </row>
    <row r="3360" spans="1:2">
      <c r="A3360" s="112">
        <v>4707202</v>
      </c>
      <c r="B3360" s="110" t="s">
        <v>633</v>
      </c>
    </row>
    <row r="3361" spans="1:2">
      <c r="A3361" s="112">
        <v>4707203</v>
      </c>
      <c r="B3361" s="110" t="s">
        <v>576</v>
      </c>
    </row>
    <row r="3362" spans="1:2">
      <c r="A3362" s="112">
        <v>4707600</v>
      </c>
      <c r="B3362" s="110" t="s">
        <v>1081</v>
      </c>
    </row>
    <row r="3363" spans="1:2">
      <c r="A3363" s="112">
        <v>4709900</v>
      </c>
      <c r="B3363" s="110" t="s">
        <v>52</v>
      </c>
    </row>
    <row r="3364" spans="1:2">
      <c r="A3364" s="112">
        <v>4710000</v>
      </c>
      <c r="B3364" s="110" t="s">
        <v>877</v>
      </c>
    </row>
    <row r="3365" spans="1:2">
      <c r="A3365" s="112">
        <v>4715800</v>
      </c>
      <c r="B3365" s="110" t="s">
        <v>579</v>
      </c>
    </row>
    <row r="3366" spans="1:2">
      <c r="A3366" s="112">
        <v>4716200</v>
      </c>
      <c r="B3366" s="110" t="s">
        <v>153</v>
      </c>
    </row>
    <row r="3367" spans="1:2">
      <c r="A3367" s="112">
        <v>4716800</v>
      </c>
      <c r="B3367" s="110" t="s">
        <v>49</v>
      </c>
    </row>
    <row r="3368" spans="1:2">
      <c r="A3368" s="112">
        <v>4716801</v>
      </c>
      <c r="B3368" s="110" t="s">
        <v>386</v>
      </c>
    </row>
    <row r="3369" spans="1:2" ht="25.5">
      <c r="A3369" s="112">
        <v>4716802</v>
      </c>
      <c r="B3369" s="110" t="s">
        <v>160</v>
      </c>
    </row>
    <row r="3370" spans="1:2">
      <c r="A3370" s="112">
        <v>4717100</v>
      </c>
      <c r="B3370" s="110" t="s">
        <v>897</v>
      </c>
    </row>
    <row r="3371" spans="1:2">
      <c r="A3371" s="112">
        <v>4717101</v>
      </c>
      <c r="B3371" s="110" t="s">
        <v>289</v>
      </c>
    </row>
    <row r="3372" spans="1:2">
      <c r="A3372" s="112">
        <v>4717102</v>
      </c>
      <c r="B3372" s="110" t="s">
        <v>167</v>
      </c>
    </row>
    <row r="3373" spans="1:2">
      <c r="A3373" s="112">
        <v>4717103</v>
      </c>
      <c r="B3373" s="110" t="s">
        <v>168</v>
      </c>
    </row>
    <row r="3374" spans="1:2">
      <c r="A3374" s="112">
        <v>4717200</v>
      </c>
      <c r="B3374" s="110" t="s">
        <v>231</v>
      </c>
    </row>
    <row r="3375" spans="1:2">
      <c r="A3375" s="112">
        <v>4717201</v>
      </c>
      <c r="B3375" s="110" t="s">
        <v>632</v>
      </c>
    </row>
    <row r="3376" spans="1:2">
      <c r="A3376" s="112">
        <v>4717202</v>
      </c>
      <c r="B3376" s="110" t="s">
        <v>633</v>
      </c>
    </row>
    <row r="3377" spans="1:2">
      <c r="A3377" s="112">
        <v>4717203</v>
      </c>
      <c r="B3377" s="110" t="s">
        <v>576</v>
      </c>
    </row>
    <row r="3378" spans="1:2">
      <c r="A3378" s="112">
        <v>4717600</v>
      </c>
      <c r="B3378" s="110" t="s">
        <v>1151</v>
      </c>
    </row>
    <row r="3379" spans="1:2">
      <c r="A3379" s="112">
        <v>4719900</v>
      </c>
      <c r="B3379" s="110" t="s">
        <v>52</v>
      </c>
    </row>
    <row r="3380" spans="1:2">
      <c r="A3380" s="112">
        <v>4720000</v>
      </c>
      <c r="B3380" s="110" t="s">
        <v>178</v>
      </c>
    </row>
    <row r="3381" spans="1:2">
      <c r="A3381" s="112">
        <v>4729900</v>
      </c>
      <c r="B3381" s="110" t="s">
        <v>52</v>
      </c>
    </row>
    <row r="3382" spans="1:2">
      <c r="A3382" s="112">
        <v>4730000</v>
      </c>
      <c r="B3382" s="110" t="s">
        <v>809</v>
      </c>
    </row>
    <row r="3383" spans="1:2">
      <c r="A3383" s="112">
        <v>4739900</v>
      </c>
      <c r="B3383" s="110" t="s">
        <v>52</v>
      </c>
    </row>
    <row r="3384" spans="1:2">
      <c r="A3384" s="112">
        <v>4740000</v>
      </c>
      <c r="B3384" s="110" t="s">
        <v>286</v>
      </c>
    </row>
    <row r="3385" spans="1:2">
      <c r="A3385" s="112">
        <v>4749900</v>
      </c>
      <c r="B3385" s="110" t="s">
        <v>52</v>
      </c>
    </row>
    <row r="3386" spans="1:2">
      <c r="A3386" s="112">
        <v>4750000</v>
      </c>
      <c r="B3386" s="110" t="s">
        <v>914</v>
      </c>
    </row>
    <row r="3387" spans="1:2">
      <c r="A3387" s="112">
        <v>4755800</v>
      </c>
      <c r="B3387" s="110" t="s">
        <v>579</v>
      </c>
    </row>
    <row r="3388" spans="1:2">
      <c r="A3388" s="112">
        <v>4756800</v>
      </c>
      <c r="B3388" s="110" t="s">
        <v>618</v>
      </c>
    </row>
    <row r="3389" spans="1:2">
      <c r="A3389" s="112">
        <v>4756801</v>
      </c>
      <c r="B3389" s="110" t="s">
        <v>386</v>
      </c>
    </row>
    <row r="3390" spans="1:2" ht="25.5">
      <c r="A3390" s="112">
        <v>4756802</v>
      </c>
      <c r="B3390" s="110" t="s">
        <v>160</v>
      </c>
    </row>
    <row r="3391" spans="1:2">
      <c r="A3391" s="112">
        <v>4757100</v>
      </c>
      <c r="B3391" s="110" t="s">
        <v>897</v>
      </c>
    </row>
    <row r="3392" spans="1:2">
      <c r="A3392" s="112">
        <v>4757101</v>
      </c>
      <c r="B3392" s="110" t="s">
        <v>289</v>
      </c>
    </row>
    <row r="3393" spans="1:2">
      <c r="A3393" s="112">
        <v>4757102</v>
      </c>
      <c r="B3393" s="110" t="s">
        <v>167</v>
      </c>
    </row>
    <row r="3394" spans="1:2">
      <c r="A3394" s="112">
        <v>4757103</v>
      </c>
      <c r="B3394" s="110" t="s">
        <v>168</v>
      </c>
    </row>
    <row r="3395" spans="1:2">
      <c r="A3395" s="112">
        <v>4757200</v>
      </c>
      <c r="B3395" s="110" t="s">
        <v>231</v>
      </c>
    </row>
    <row r="3396" spans="1:2">
      <c r="A3396" s="112">
        <v>4757201</v>
      </c>
      <c r="B3396" s="110" t="s">
        <v>632</v>
      </c>
    </row>
    <row r="3397" spans="1:2">
      <c r="A3397" s="112">
        <v>4757202</v>
      </c>
      <c r="B3397" s="110" t="s">
        <v>633</v>
      </c>
    </row>
    <row r="3398" spans="1:2">
      <c r="A3398" s="112">
        <v>4757203</v>
      </c>
      <c r="B3398" s="110" t="s">
        <v>576</v>
      </c>
    </row>
    <row r="3399" spans="1:2">
      <c r="A3399" s="112">
        <v>4757600</v>
      </c>
      <c r="B3399" s="110" t="s">
        <v>1081</v>
      </c>
    </row>
    <row r="3400" spans="1:2">
      <c r="A3400" s="112">
        <v>4759900</v>
      </c>
      <c r="B3400" s="110" t="s">
        <v>52</v>
      </c>
    </row>
    <row r="3401" spans="1:2">
      <c r="A3401" s="112">
        <v>4790000</v>
      </c>
      <c r="B3401" s="110" t="s">
        <v>180</v>
      </c>
    </row>
    <row r="3402" spans="1:2">
      <c r="A3402" s="112">
        <v>4799900</v>
      </c>
      <c r="B3402" s="110" t="s">
        <v>52</v>
      </c>
    </row>
    <row r="3403" spans="1:2">
      <c r="A3403" s="112">
        <v>4800000</v>
      </c>
      <c r="B3403" s="110" t="s">
        <v>932</v>
      </c>
    </row>
    <row r="3404" spans="1:2">
      <c r="A3404" s="112">
        <v>4805800</v>
      </c>
      <c r="B3404" s="110" t="s">
        <v>579</v>
      </c>
    </row>
    <row r="3405" spans="1:2">
      <c r="A3405" s="112">
        <v>4806800</v>
      </c>
      <c r="B3405" s="110" t="s">
        <v>49</v>
      </c>
    </row>
    <row r="3406" spans="1:2">
      <c r="A3406" s="112">
        <v>4806801</v>
      </c>
      <c r="B3406" s="110" t="s">
        <v>386</v>
      </c>
    </row>
    <row r="3407" spans="1:2" ht="25.5">
      <c r="A3407" s="112">
        <v>4806802</v>
      </c>
      <c r="B3407" s="110" t="s">
        <v>160</v>
      </c>
    </row>
    <row r="3408" spans="1:2">
      <c r="A3408" s="112">
        <v>4807100</v>
      </c>
      <c r="B3408" s="110" t="s">
        <v>897</v>
      </c>
    </row>
    <row r="3409" spans="1:2">
      <c r="A3409" s="112">
        <v>4807101</v>
      </c>
      <c r="B3409" s="110" t="s">
        <v>289</v>
      </c>
    </row>
    <row r="3410" spans="1:2">
      <c r="A3410" s="112">
        <v>4807102</v>
      </c>
      <c r="B3410" s="110" t="s">
        <v>167</v>
      </c>
    </row>
    <row r="3411" spans="1:2">
      <c r="A3411" s="112">
        <v>4807103</v>
      </c>
      <c r="B3411" s="110" t="s">
        <v>168</v>
      </c>
    </row>
    <row r="3412" spans="1:2">
      <c r="A3412" s="112">
        <v>4807200</v>
      </c>
      <c r="B3412" s="110" t="s">
        <v>231</v>
      </c>
    </row>
    <row r="3413" spans="1:2">
      <c r="A3413" s="112">
        <v>4807201</v>
      </c>
      <c r="B3413" s="110" t="s">
        <v>632</v>
      </c>
    </row>
    <row r="3414" spans="1:2">
      <c r="A3414" s="112">
        <v>4807202</v>
      </c>
      <c r="B3414" s="110" t="s">
        <v>633</v>
      </c>
    </row>
    <row r="3415" spans="1:2">
      <c r="A3415" s="112">
        <v>4807203</v>
      </c>
      <c r="B3415" s="110" t="s">
        <v>576</v>
      </c>
    </row>
    <row r="3416" spans="1:2">
      <c r="A3416" s="112">
        <v>4807600</v>
      </c>
      <c r="B3416" s="110" t="s">
        <v>1081</v>
      </c>
    </row>
    <row r="3417" spans="1:2">
      <c r="A3417" s="112">
        <v>4809900</v>
      </c>
      <c r="B3417" s="110" t="s">
        <v>52</v>
      </c>
    </row>
    <row r="3418" spans="1:2">
      <c r="A3418" s="112">
        <v>4810000</v>
      </c>
      <c r="B3418" s="110" t="s">
        <v>62</v>
      </c>
    </row>
    <row r="3419" spans="1:2">
      <c r="A3419" s="112">
        <v>4810100</v>
      </c>
      <c r="B3419" s="110" t="s">
        <v>492</v>
      </c>
    </row>
    <row r="3420" spans="1:2">
      <c r="A3420" s="112">
        <v>4810200</v>
      </c>
      <c r="B3420" s="110" t="s">
        <v>1550</v>
      </c>
    </row>
    <row r="3421" spans="1:2" ht="25.5">
      <c r="A3421" s="112">
        <v>4810300</v>
      </c>
      <c r="B3421" s="110" t="s">
        <v>1218</v>
      </c>
    </row>
    <row r="3422" spans="1:2" ht="25.5">
      <c r="A3422" s="112">
        <v>4810400</v>
      </c>
      <c r="B3422" s="110" t="s">
        <v>1219</v>
      </c>
    </row>
    <row r="3423" spans="1:2">
      <c r="A3423" s="112">
        <v>4817700</v>
      </c>
      <c r="B3423" s="110" t="s">
        <v>1193</v>
      </c>
    </row>
    <row r="3424" spans="1:2">
      <c r="A3424" s="112">
        <v>4820000</v>
      </c>
      <c r="B3424" s="110" t="s">
        <v>63</v>
      </c>
    </row>
    <row r="3425" spans="1:2">
      <c r="A3425" s="112">
        <v>4825800</v>
      </c>
      <c r="B3425" s="110" t="s">
        <v>579</v>
      </c>
    </row>
    <row r="3426" spans="1:2">
      <c r="A3426" s="112">
        <v>4827100</v>
      </c>
      <c r="B3426" s="110" t="s">
        <v>897</v>
      </c>
    </row>
    <row r="3427" spans="1:2">
      <c r="A3427" s="112">
        <v>4827101</v>
      </c>
      <c r="B3427" s="110" t="s">
        <v>289</v>
      </c>
    </row>
    <row r="3428" spans="1:2">
      <c r="A3428" s="112">
        <v>4827102</v>
      </c>
      <c r="B3428" s="110" t="s">
        <v>167</v>
      </c>
    </row>
    <row r="3429" spans="1:2">
      <c r="A3429" s="112">
        <v>4827103</v>
      </c>
      <c r="B3429" s="110" t="s">
        <v>168</v>
      </c>
    </row>
    <row r="3430" spans="1:2">
      <c r="A3430" s="112">
        <v>4827200</v>
      </c>
      <c r="B3430" s="110" t="s">
        <v>231</v>
      </c>
    </row>
    <row r="3431" spans="1:2">
      <c r="A3431" s="112">
        <v>4827201</v>
      </c>
      <c r="B3431" s="110" t="s">
        <v>632</v>
      </c>
    </row>
    <row r="3432" spans="1:2">
      <c r="A3432" s="112">
        <v>4827202</v>
      </c>
      <c r="B3432" s="110" t="s">
        <v>633</v>
      </c>
    </row>
    <row r="3433" spans="1:2">
      <c r="A3433" s="112">
        <v>4827203</v>
      </c>
      <c r="B3433" s="110" t="s">
        <v>576</v>
      </c>
    </row>
    <row r="3434" spans="1:2">
      <c r="A3434" s="112">
        <v>4829900</v>
      </c>
      <c r="B3434" s="110" t="s">
        <v>52</v>
      </c>
    </row>
    <row r="3435" spans="1:2">
      <c r="A3435" s="112">
        <v>4830000</v>
      </c>
      <c r="B3435" s="110" t="s">
        <v>64</v>
      </c>
    </row>
    <row r="3436" spans="1:2">
      <c r="A3436" s="112">
        <v>4839900</v>
      </c>
      <c r="B3436" s="110" t="s">
        <v>52</v>
      </c>
    </row>
    <row r="3437" spans="1:2">
      <c r="A3437" s="112">
        <v>4840000</v>
      </c>
      <c r="B3437" s="110" t="s">
        <v>260</v>
      </c>
    </row>
    <row r="3438" spans="1:2">
      <c r="A3438" s="112">
        <v>4849900</v>
      </c>
      <c r="B3438" s="110" t="s">
        <v>52</v>
      </c>
    </row>
    <row r="3439" spans="1:2">
      <c r="A3439" s="112">
        <v>4850000</v>
      </c>
      <c r="B3439" s="110" t="s">
        <v>1220</v>
      </c>
    </row>
    <row r="3440" spans="1:2">
      <c r="A3440" s="112">
        <v>4850100</v>
      </c>
      <c r="B3440" s="110" t="s">
        <v>357</v>
      </c>
    </row>
    <row r="3441" spans="1:2">
      <c r="A3441" s="112">
        <v>4850200</v>
      </c>
      <c r="B3441" s="110" t="s">
        <v>304</v>
      </c>
    </row>
    <row r="3442" spans="1:2" ht="38.25">
      <c r="A3442" s="112">
        <v>4850300</v>
      </c>
      <c r="B3442" s="111" t="s">
        <v>1221</v>
      </c>
    </row>
    <row r="3443" spans="1:2" ht="25.5">
      <c r="A3443" s="112">
        <v>4850400</v>
      </c>
      <c r="B3443" s="110" t="s">
        <v>1222</v>
      </c>
    </row>
    <row r="3444" spans="1:2">
      <c r="A3444" s="112">
        <v>4850500</v>
      </c>
      <c r="B3444" s="110" t="s">
        <v>1223</v>
      </c>
    </row>
    <row r="3445" spans="1:2">
      <c r="A3445" s="112">
        <v>4850600</v>
      </c>
      <c r="B3445" s="110" t="s">
        <v>284</v>
      </c>
    </row>
    <row r="3446" spans="1:2">
      <c r="A3446" s="112">
        <v>4850700</v>
      </c>
      <c r="B3446" s="110" t="s">
        <v>1181</v>
      </c>
    </row>
    <row r="3447" spans="1:2">
      <c r="A3447" s="112">
        <v>4850800</v>
      </c>
      <c r="B3447" s="110" t="s">
        <v>514</v>
      </c>
    </row>
    <row r="3448" spans="1:2">
      <c r="A3448" s="112">
        <v>4850900</v>
      </c>
      <c r="B3448" s="110" t="s">
        <v>179</v>
      </c>
    </row>
    <row r="3449" spans="1:2" ht="38.25">
      <c r="A3449" s="112">
        <v>4851000</v>
      </c>
      <c r="B3449" s="111" t="s">
        <v>677</v>
      </c>
    </row>
    <row r="3450" spans="1:2">
      <c r="A3450" s="112">
        <v>4851300</v>
      </c>
      <c r="B3450" s="110" t="s">
        <v>678</v>
      </c>
    </row>
    <row r="3451" spans="1:2" ht="51">
      <c r="A3451" s="112">
        <v>4851400</v>
      </c>
      <c r="B3451" s="111" t="s">
        <v>679</v>
      </c>
    </row>
    <row r="3452" spans="1:2">
      <c r="A3452" s="112">
        <v>4851600</v>
      </c>
      <c r="B3452" s="110" t="s">
        <v>680</v>
      </c>
    </row>
    <row r="3453" spans="1:2" ht="25.5">
      <c r="A3453" s="112">
        <v>4851700</v>
      </c>
      <c r="B3453" s="110" t="s">
        <v>681</v>
      </c>
    </row>
    <row r="3454" spans="1:2">
      <c r="A3454" s="112">
        <v>4851800</v>
      </c>
      <c r="B3454" s="110" t="s">
        <v>682</v>
      </c>
    </row>
    <row r="3455" spans="1:2" ht="25.5">
      <c r="A3455" s="112">
        <v>4851900</v>
      </c>
      <c r="B3455" s="110" t="s">
        <v>683</v>
      </c>
    </row>
    <row r="3456" spans="1:2">
      <c r="A3456" s="112">
        <v>4852000</v>
      </c>
      <c r="B3456" s="110" t="s">
        <v>684</v>
      </c>
    </row>
    <row r="3457" spans="1:2">
      <c r="A3457" s="112">
        <v>4852300</v>
      </c>
      <c r="B3457" s="110" t="s">
        <v>685</v>
      </c>
    </row>
    <row r="3458" spans="1:2">
      <c r="A3458" s="112">
        <v>4852400</v>
      </c>
      <c r="B3458" s="110" t="s">
        <v>1226</v>
      </c>
    </row>
    <row r="3459" spans="1:2">
      <c r="A3459" s="112">
        <v>4852500</v>
      </c>
      <c r="B3459" s="110" t="s">
        <v>1227</v>
      </c>
    </row>
    <row r="3460" spans="1:2">
      <c r="A3460" s="112">
        <v>4857700</v>
      </c>
      <c r="B3460" s="110" t="s">
        <v>1228</v>
      </c>
    </row>
    <row r="3461" spans="1:2">
      <c r="A3461" s="112">
        <v>4859700</v>
      </c>
      <c r="B3461" s="110" t="s">
        <v>1103</v>
      </c>
    </row>
    <row r="3462" spans="1:2">
      <c r="A3462" s="112">
        <v>4870000</v>
      </c>
      <c r="B3462" s="110" t="s">
        <v>686</v>
      </c>
    </row>
    <row r="3463" spans="1:2">
      <c r="A3463" s="112">
        <v>4870100</v>
      </c>
      <c r="B3463" s="110" t="s">
        <v>357</v>
      </c>
    </row>
    <row r="3464" spans="1:2" ht="25.5">
      <c r="A3464" s="112">
        <v>4870200</v>
      </c>
      <c r="B3464" s="110" t="s">
        <v>687</v>
      </c>
    </row>
    <row r="3465" spans="1:2">
      <c r="A3465" s="112">
        <v>4880000</v>
      </c>
      <c r="B3465" s="110" t="s">
        <v>688</v>
      </c>
    </row>
    <row r="3466" spans="1:2">
      <c r="A3466" s="112">
        <v>4900000</v>
      </c>
      <c r="B3466" s="110" t="s">
        <v>282</v>
      </c>
    </row>
    <row r="3467" spans="1:2" ht="38.25">
      <c r="A3467" s="112">
        <v>4900100</v>
      </c>
      <c r="B3467" s="111" t="s">
        <v>222</v>
      </c>
    </row>
    <row r="3468" spans="1:2" ht="25.5">
      <c r="A3468" s="112">
        <v>4900101</v>
      </c>
      <c r="B3468" s="110" t="s">
        <v>689</v>
      </c>
    </row>
    <row r="3469" spans="1:2" ht="38.25">
      <c r="A3469" s="112">
        <v>4900200</v>
      </c>
      <c r="B3469" s="110" t="s">
        <v>125</v>
      </c>
    </row>
    <row r="3470" spans="1:2">
      <c r="A3470" s="112">
        <v>4900201</v>
      </c>
      <c r="B3470" s="110" t="s">
        <v>126</v>
      </c>
    </row>
    <row r="3471" spans="1:2" ht="25.5">
      <c r="A3471" s="112">
        <v>4900300</v>
      </c>
      <c r="B3471" s="110" t="s">
        <v>690</v>
      </c>
    </row>
    <row r="3472" spans="1:2">
      <c r="A3472" s="112">
        <v>4900301</v>
      </c>
      <c r="B3472" s="110" t="s">
        <v>251</v>
      </c>
    </row>
    <row r="3473" spans="1:2">
      <c r="A3473" s="112">
        <v>4900400</v>
      </c>
      <c r="B3473" s="110" t="s">
        <v>691</v>
      </c>
    </row>
    <row r="3474" spans="1:2" ht="56.25" customHeight="1">
      <c r="A3474" s="112">
        <v>4900500</v>
      </c>
      <c r="B3474" s="110" t="s">
        <v>692</v>
      </c>
    </row>
    <row r="3475" spans="1:2">
      <c r="A3475" s="112">
        <v>4900501</v>
      </c>
      <c r="B3475" s="110" t="s">
        <v>693</v>
      </c>
    </row>
    <row r="3476" spans="1:2">
      <c r="A3476" s="112">
        <v>4910000</v>
      </c>
      <c r="B3476" s="110" t="s">
        <v>155</v>
      </c>
    </row>
    <row r="3477" spans="1:2">
      <c r="A3477" s="112">
        <v>4910100</v>
      </c>
      <c r="B3477" s="110" t="s">
        <v>900</v>
      </c>
    </row>
    <row r="3478" spans="1:2">
      <c r="A3478" s="112">
        <v>5000000</v>
      </c>
      <c r="B3478" s="110" t="s">
        <v>769</v>
      </c>
    </row>
    <row r="3479" spans="1:2">
      <c r="A3479" s="112">
        <v>5009900</v>
      </c>
      <c r="B3479" s="110" t="s">
        <v>52</v>
      </c>
    </row>
    <row r="3480" spans="1:2">
      <c r="A3480" s="112">
        <v>5010000</v>
      </c>
      <c r="B3480" s="110" t="s">
        <v>1842</v>
      </c>
    </row>
    <row r="3481" spans="1:2">
      <c r="A3481" s="112">
        <v>5019900</v>
      </c>
      <c r="B3481" s="110" t="s">
        <v>52</v>
      </c>
    </row>
    <row r="3482" spans="1:2">
      <c r="A3482" s="112">
        <v>5020000</v>
      </c>
      <c r="B3482" s="110" t="s">
        <v>1843</v>
      </c>
    </row>
    <row r="3483" spans="1:2">
      <c r="A3483" s="112">
        <v>5029900</v>
      </c>
      <c r="B3483" s="110" t="s">
        <v>52</v>
      </c>
    </row>
    <row r="3484" spans="1:2">
      <c r="A3484" s="112">
        <v>5050000</v>
      </c>
      <c r="B3484" s="110" t="s">
        <v>252</v>
      </c>
    </row>
    <row r="3485" spans="1:2" ht="25.5">
      <c r="A3485" s="112">
        <v>5050100</v>
      </c>
      <c r="B3485" s="110" t="s">
        <v>373</v>
      </c>
    </row>
    <row r="3486" spans="1:2" ht="25.5">
      <c r="A3486" s="112">
        <v>5050101</v>
      </c>
      <c r="B3486" s="110" t="s">
        <v>911</v>
      </c>
    </row>
    <row r="3487" spans="1:2" ht="25.5">
      <c r="A3487" s="112">
        <v>5050102</v>
      </c>
      <c r="B3487" s="110" t="s">
        <v>1448</v>
      </c>
    </row>
    <row r="3488" spans="1:2">
      <c r="A3488" s="112">
        <v>5050103</v>
      </c>
      <c r="B3488" s="110" t="s">
        <v>1391</v>
      </c>
    </row>
    <row r="3489" spans="1:2">
      <c r="A3489" s="112">
        <v>5050104</v>
      </c>
      <c r="B3489" s="110" t="s">
        <v>454</v>
      </c>
    </row>
    <row r="3490" spans="1:2">
      <c r="A3490" s="112">
        <v>5050105</v>
      </c>
      <c r="B3490" s="110" t="s">
        <v>729</v>
      </c>
    </row>
    <row r="3491" spans="1:2">
      <c r="A3491" s="112">
        <v>5050200</v>
      </c>
      <c r="B3491" s="110" t="s">
        <v>730</v>
      </c>
    </row>
    <row r="3492" spans="1:2" ht="25.5">
      <c r="A3492" s="112">
        <v>5050201</v>
      </c>
      <c r="B3492" s="110" t="s">
        <v>1537</v>
      </c>
    </row>
    <row r="3493" spans="1:2">
      <c r="A3493" s="112">
        <v>5050202</v>
      </c>
      <c r="B3493" s="110" t="s">
        <v>617</v>
      </c>
    </row>
    <row r="3494" spans="1:2">
      <c r="A3494" s="112">
        <v>5050300</v>
      </c>
      <c r="B3494" s="110" t="s">
        <v>694</v>
      </c>
    </row>
    <row r="3495" spans="1:2" ht="25.5">
      <c r="A3495" s="112">
        <v>5050301</v>
      </c>
      <c r="B3495" s="110" t="s">
        <v>695</v>
      </c>
    </row>
    <row r="3496" spans="1:2" ht="38.25">
      <c r="A3496" s="112">
        <v>5050302</v>
      </c>
      <c r="B3496" s="110" t="s">
        <v>696</v>
      </c>
    </row>
    <row r="3497" spans="1:2" ht="25.5">
      <c r="A3497" s="112">
        <v>5050303</v>
      </c>
      <c r="B3497" s="110" t="s">
        <v>1040</v>
      </c>
    </row>
    <row r="3498" spans="1:2">
      <c r="A3498" s="112">
        <v>5050304</v>
      </c>
      <c r="B3498" s="110" t="s">
        <v>697</v>
      </c>
    </row>
    <row r="3499" spans="1:2">
      <c r="A3499" s="112">
        <v>5050400</v>
      </c>
      <c r="B3499" s="110" t="s">
        <v>171</v>
      </c>
    </row>
    <row r="3500" spans="1:2">
      <c r="A3500" s="112">
        <v>5050401</v>
      </c>
      <c r="B3500" s="110" t="s">
        <v>2</v>
      </c>
    </row>
    <row r="3501" spans="1:2">
      <c r="A3501" s="112">
        <v>5050500</v>
      </c>
      <c r="B3501" s="110" t="s">
        <v>3</v>
      </c>
    </row>
    <row r="3502" spans="1:2" ht="25.5">
      <c r="A3502" s="112">
        <v>5050501</v>
      </c>
      <c r="B3502" s="110" t="s">
        <v>698</v>
      </c>
    </row>
    <row r="3503" spans="1:2">
      <c r="A3503" s="112">
        <v>5050502</v>
      </c>
      <c r="B3503" s="110" t="s">
        <v>361</v>
      </c>
    </row>
    <row r="3504" spans="1:2" ht="25.5">
      <c r="A3504" s="112">
        <v>5050503</v>
      </c>
      <c r="B3504" s="110" t="s">
        <v>1234</v>
      </c>
    </row>
    <row r="3505" spans="1:2" ht="25.5">
      <c r="A3505" s="112">
        <v>5050504</v>
      </c>
      <c r="B3505" s="110" t="s">
        <v>1235</v>
      </c>
    </row>
    <row r="3506" spans="1:2" ht="38.25">
      <c r="A3506" s="112">
        <v>5050505</v>
      </c>
      <c r="B3506" s="110" t="s">
        <v>1236</v>
      </c>
    </row>
    <row r="3507" spans="1:2">
      <c r="A3507" s="112">
        <v>5050506</v>
      </c>
      <c r="B3507" s="110" t="s">
        <v>525</v>
      </c>
    </row>
    <row r="3508" spans="1:2" ht="25.5">
      <c r="A3508" s="112">
        <v>5050507</v>
      </c>
      <c r="B3508" s="110" t="s">
        <v>1933</v>
      </c>
    </row>
    <row r="3509" spans="1:2" ht="38.25">
      <c r="A3509" s="112">
        <v>5050508</v>
      </c>
      <c r="B3509" s="110" t="s">
        <v>1491</v>
      </c>
    </row>
    <row r="3510" spans="1:2" ht="25.5">
      <c r="A3510" s="112">
        <v>5050509</v>
      </c>
      <c r="B3510" s="110" t="s">
        <v>1492</v>
      </c>
    </row>
    <row r="3511" spans="1:2" ht="25.5">
      <c r="A3511" s="112">
        <v>5050600</v>
      </c>
      <c r="B3511" s="110" t="s">
        <v>358</v>
      </c>
    </row>
    <row r="3512" spans="1:2" ht="25.5">
      <c r="A3512" s="112">
        <v>5050601</v>
      </c>
      <c r="B3512" s="110" t="s">
        <v>911</v>
      </c>
    </row>
    <row r="3513" spans="1:2" ht="25.5">
      <c r="A3513" s="112">
        <v>5050602</v>
      </c>
      <c r="B3513" s="110" t="s">
        <v>1448</v>
      </c>
    </row>
    <row r="3514" spans="1:2">
      <c r="A3514" s="112">
        <v>5050604</v>
      </c>
      <c r="B3514" s="110" t="s">
        <v>454</v>
      </c>
    </row>
    <row r="3515" spans="1:2" ht="38.25">
      <c r="A3515" s="112">
        <v>5050700</v>
      </c>
      <c r="B3515" s="110" t="s">
        <v>1493</v>
      </c>
    </row>
    <row r="3516" spans="1:2" ht="25.5">
      <c r="A3516" s="112">
        <v>5050701</v>
      </c>
      <c r="B3516" s="110" t="s">
        <v>911</v>
      </c>
    </row>
    <row r="3517" spans="1:2" ht="25.5">
      <c r="A3517" s="112">
        <v>5050702</v>
      </c>
      <c r="B3517" s="110" t="s">
        <v>1448</v>
      </c>
    </row>
    <row r="3518" spans="1:2">
      <c r="A3518" s="112">
        <v>5050703</v>
      </c>
      <c r="B3518" s="110" t="s">
        <v>1391</v>
      </c>
    </row>
    <row r="3519" spans="1:2">
      <c r="A3519" s="112">
        <v>5050704</v>
      </c>
      <c r="B3519" s="110" t="s">
        <v>454</v>
      </c>
    </row>
    <row r="3520" spans="1:2">
      <c r="A3520" s="112">
        <v>5050705</v>
      </c>
      <c r="B3520" s="110" t="s">
        <v>729</v>
      </c>
    </row>
    <row r="3521" spans="1:2" ht="25.5">
      <c r="A3521" s="112">
        <v>5050800</v>
      </c>
      <c r="B3521" s="110" t="s">
        <v>1340</v>
      </c>
    </row>
    <row r="3522" spans="1:2" ht="25.5">
      <c r="A3522" s="112">
        <v>5050801</v>
      </c>
      <c r="B3522" s="110" t="s">
        <v>172</v>
      </c>
    </row>
    <row r="3523" spans="1:2">
      <c r="A3523" s="112">
        <v>5050802</v>
      </c>
      <c r="B3523" s="110" t="s">
        <v>425</v>
      </c>
    </row>
    <row r="3524" spans="1:2" ht="25.5">
      <c r="A3524" s="112">
        <v>5050900</v>
      </c>
      <c r="B3524" s="110" t="s">
        <v>1494</v>
      </c>
    </row>
    <row r="3525" spans="1:2" ht="25.5">
      <c r="A3525" s="112">
        <v>5050901</v>
      </c>
      <c r="B3525" s="110" t="s">
        <v>573</v>
      </c>
    </row>
    <row r="3526" spans="1:2">
      <c r="A3526" s="112">
        <v>5050902</v>
      </c>
      <c r="B3526" s="110" t="s">
        <v>1495</v>
      </c>
    </row>
    <row r="3527" spans="1:2" ht="25.5">
      <c r="A3527" s="112">
        <v>5051000</v>
      </c>
      <c r="B3527" s="110" t="s">
        <v>895</v>
      </c>
    </row>
    <row r="3528" spans="1:2">
      <c r="A3528" s="112">
        <v>5051001</v>
      </c>
      <c r="B3528" s="110" t="s">
        <v>391</v>
      </c>
    </row>
    <row r="3529" spans="1:2" ht="38.25">
      <c r="A3529" s="112">
        <v>5051100</v>
      </c>
      <c r="B3529" s="110" t="s">
        <v>1496</v>
      </c>
    </row>
    <row r="3530" spans="1:2" ht="25.5">
      <c r="A3530" s="112">
        <v>5051101</v>
      </c>
      <c r="B3530" s="110" t="s">
        <v>1783</v>
      </c>
    </row>
    <row r="3531" spans="1:2" ht="25.5">
      <c r="A3531" s="112">
        <v>5051200</v>
      </c>
      <c r="B3531" s="110" t="s">
        <v>1784</v>
      </c>
    </row>
    <row r="3532" spans="1:2">
      <c r="A3532" s="112">
        <v>5051201</v>
      </c>
      <c r="B3532" s="110" t="s">
        <v>414</v>
      </c>
    </row>
    <row r="3533" spans="1:2">
      <c r="A3533" s="112">
        <v>5051300</v>
      </c>
      <c r="B3533" s="110" t="s">
        <v>91</v>
      </c>
    </row>
    <row r="3534" spans="1:2">
      <c r="A3534" s="112">
        <v>5051301</v>
      </c>
      <c r="B3534" s="110" t="s">
        <v>1139</v>
      </c>
    </row>
    <row r="3535" spans="1:2">
      <c r="A3535" s="112">
        <v>5051302</v>
      </c>
      <c r="B3535" s="110" t="s">
        <v>1212</v>
      </c>
    </row>
    <row r="3536" spans="1:2">
      <c r="A3536" s="112">
        <v>5051303</v>
      </c>
      <c r="B3536" s="110" t="s">
        <v>1066</v>
      </c>
    </row>
    <row r="3537" spans="1:2">
      <c r="A3537" s="112">
        <v>5051304</v>
      </c>
      <c r="B3537" s="110" t="s">
        <v>776</v>
      </c>
    </row>
    <row r="3538" spans="1:2" ht="25.5">
      <c r="A3538" s="112">
        <v>5051400</v>
      </c>
      <c r="B3538" s="110" t="s">
        <v>1330</v>
      </c>
    </row>
    <row r="3539" spans="1:2">
      <c r="A3539" s="112">
        <v>5051401</v>
      </c>
      <c r="B3539" s="110" t="s">
        <v>828</v>
      </c>
    </row>
    <row r="3540" spans="1:2" ht="25.5">
      <c r="A3540" s="112">
        <v>5051500</v>
      </c>
      <c r="B3540" s="110" t="s">
        <v>868</v>
      </c>
    </row>
    <row r="3541" spans="1:2">
      <c r="A3541" s="112">
        <v>5051501</v>
      </c>
      <c r="B3541" s="110" t="s">
        <v>325</v>
      </c>
    </row>
    <row r="3542" spans="1:2" ht="63.75">
      <c r="A3542" s="112">
        <v>5051600</v>
      </c>
      <c r="B3542" s="111" t="s">
        <v>1785</v>
      </c>
    </row>
    <row r="3543" spans="1:2">
      <c r="A3543" s="112">
        <v>5051601</v>
      </c>
      <c r="B3543" s="110" t="s">
        <v>1259</v>
      </c>
    </row>
    <row r="3544" spans="1:2" ht="25.5">
      <c r="A3544" s="112">
        <v>5051700</v>
      </c>
      <c r="B3544" s="110" t="s">
        <v>1786</v>
      </c>
    </row>
    <row r="3545" spans="1:2">
      <c r="A3545" s="112">
        <v>5051701</v>
      </c>
      <c r="B3545" s="110" t="s">
        <v>1203</v>
      </c>
    </row>
    <row r="3546" spans="1:2" ht="25.5">
      <c r="A3546" s="112">
        <v>5051702</v>
      </c>
      <c r="B3546" s="110" t="s">
        <v>163</v>
      </c>
    </row>
    <row r="3547" spans="1:2" ht="25.5">
      <c r="A3547" s="112">
        <v>5051703</v>
      </c>
      <c r="B3547" s="110" t="s">
        <v>816</v>
      </c>
    </row>
    <row r="3548" spans="1:2">
      <c r="A3548" s="112">
        <v>5051704</v>
      </c>
      <c r="B3548" s="110" t="s">
        <v>946</v>
      </c>
    </row>
    <row r="3549" spans="1:2" ht="25.5">
      <c r="A3549" s="112">
        <v>5051800</v>
      </c>
      <c r="B3549" s="110" t="s">
        <v>572</v>
      </c>
    </row>
    <row r="3550" spans="1:2" ht="25.5">
      <c r="A3550" s="112">
        <v>5051900</v>
      </c>
      <c r="B3550" s="110" t="s">
        <v>1787</v>
      </c>
    </row>
    <row r="3551" spans="1:2" ht="25.5">
      <c r="A3551" s="112">
        <v>5052000</v>
      </c>
      <c r="B3551" s="110" t="s">
        <v>1497</v>
      </c>
    </row>
    <row r="3552" spans="1:2">
      <c r="A3552" s="112">
        <v>5052001</v>
      </c>
      <c r="B3552" s="110" t="s">
        <v>1498</v>
      </c>
    </row>
    <row r="3553" spans="1:2" ht="25.5">
      <c r="A3553" s="112">
        <v>5052100</v>
      </c>
      <c r="B3553" s="110" t="s">
        <v>2010</v>
      </c>
    </row>
    <row r="3554" spans="1:2" ht="25.5">
      <c r="A3554" s="112">
        <v>5052102</v>
      </c>
      <c r="B3554" s="110" t="s">
        <v>1456</v>
      </c>
    </row>
    <row r="3555" spans="1:2">
      <c r="A3555" s="112">
        <v>5052200</v>
      </c>
      <c r="B3555" s="110" t="s">
        <v>948</v>
      </c>
    </row>
    <row r="3556" spans="1:2" ht="25.5">
      <c r="A3556" s="112">
        <v>5052201</v>
      </c>
      <c r="B3556" s="110" t="s">
        <v>1499</v>
      </c>
    </row>
    <row r="3557" spans="1:2" ht="25.5">
      <c r="A3557" s="112">
        <v>5052202</v>
      </c>
      <c r="B3557" s="110" t="s">
        <v>1285</v>
      </c>
    </row>
    <row r="3558" spans="1:2" ht="38.25">
      <c r="A3558" s="112">
        <v>5052203</v>
      </c>
      <c r="B3558" s="110" t="s">
        <v>1286</v>
      </c>
    </row>
    <row r="3559" spans="1:2" ht="25.5">
      <c r="A3559" s="112">
        <v>5052204</v>
      </c>
      <c r="B3559" s="110" t="s">
        <v>1287</v>
      </c>
    </row>
    <row r="3560" spans="1:2">
      <c r="A3560" s="112">
        <v>5052205</v>
      </c>
      <c r="B3560" s="110" t="s">
        <v>1288</v>
      </c>
    </row>
    <row r="3561" spans="1:2" ht="25.5">
      <c r="A3561" s="112">
        <v>5052300</v>
      </c>
      <c r="B3561" s="110" t="s">
        <v>1084</v>
      </c>
    </row>
    <row r="3562" spans="1:2" ht="25.5">
      <c r="A3562" s="112">
        <v>5052301</v>
      </c>
      <c r="B3562" s="110" t="s">
        <v>577</v>
      </c>
    </row>
    <row r="3563" spans="1:2">
      <c r="A3563" s="112">
        <v>5052302</v>
      </c>
      <c r="B3563" s="110" t="s">
        <v>161</v>
      </c>
    </row>
    <row r="3564" spans="1:2">
      <c r="A3564" s="112">
        <v>5052400</v>
      </c>
      <c r="B3564" s="110" t="s">
        <v>162</v>
      </c>
    </row>
    <row r="3565" spans="1:2" ht="25.5">
      <c r="A3565" s="112">
        <v>5052500</v>
      </c>
      <c r="B3565" s="110" t="s">
        <v>498</v>
      </c>
    </row>
    <row r="3566" spans="1:2">
      <c r="A3566" s="112">
        <v>5052501</v>
      </c>
      <c r="B3566" s="110" t="s">
        <v>499</v>
      </c>
    </row>
    <row r="3567" spans="1:2" ht="38.25">
      <c r="A3567" s="112">
        <v>5052600</v>
      </c>
      <c r="B3567" s="110" t="s">
        <v>743</v>
      </c>
    </row>
    <row r="3568" spans="1:2">
      <c r="A3568" s="112">
        <v>5052601</v>
      </c>
      <c r="B3568" s="110" t="s">
        <v>744</v>
      </c>
    </row>
    <row r="3569" spans="1:2" ht="38.25">
      <c r="A3569" s="112">
        <v>5052700</v>
      </c>
      <c r="B3569" s="110" t="s">
        <v>745</v>
      </c>
    </row>
    <row r="3570" spans="1:2" ht="25.5">
      <c r="A3570" s="112">
        <v>5052701</v>
      </c>
      <c r="B3570" s="110" t="s">
        <v>746</v>
      </c>
    </row>
    <row r="3571" spans="1:2">
      <c r="A3571" s="112">
        <v>5052800</v>
      </c>
      <c r="B3571" s="110" t="s">
        <v>888</v>
      </c>
    </row>
    <row r="3572" spans="1:2">
      <c r="A3572" s="112">
        <v>5052900</v>
      </c>
      <c r="B3572" s="110" t="s">
        <v>1101</v>
      </c>
    </row>
    <row r="3573" spans="1:2" ht="25.5">
      <c r="A3573" s="112">
        <v>5052901</v>
      </c>
      <c r="B3573" s="110" t="s">
        <v>747</v>
      </c>
    </row>
    <row r="3574" spans="1:2">
      <c r="A3574" s="112">
        <v>5053000</v>
      </c>
      <c r="B3574" s="110" t="s">
        <v>644</v>
      </c>
    </row>
    <row r="3575" spans="1:2">
      <c r="A3575" s="112">
        <v>5053100</v>
      </c>
      <c r="B3575" s="110" t="s">
        <v>644</v>
      </c>
    </row>
    <row r="3576" spans="1:2">
      <c r="A3576" s="112">
        <v>5053110</v>
      </c>
      <c r="B3576" s="110" t="s">
        <v>644</v>
      </c>
    </row>
    <row r="3577" spans="1:2">
      <c r="A3577" s="112">
        <v>5053120</v>
      </c>
      <c r="B3577" s="110" t="s">
        <v>644</v>
      </c>
    </row>
    <row r="3578" spans="1:2" ht="25.5">
      <c r="A3578" s="112">
        <v>5053200</v>
      </c>
      <c r="B3578" s="110" t="s">
        <v>748</v>
      </c>
    </row>
    <row r="3579" spans="1:2" ht="25.5">
      <c r="A3579" s="112">
        <v>5053201</v>
      </c>
      <c r="B3579" s="110" t="s">
        <v>749</v>
      </c>
    </row>
    <row r="3580" spans="1:2" ht="25.5">
      <c r="A3580" s="112">
        <v>5053202</v>
      </c>
      <c r="B3580" s="110" t="s">
        <v>750</v>
      </c>
    </row>
    <row r="3581" spans="1:2" ht="25.5">
      <c r="A3581" s="112">
        <v>5053204</v>
      </c>
      <c r="B3581" s="110" t="s">
        <v>751</v>
      </c>
    </row>
    <row r="3582" spans="1:2" ht="25.5">
      <c r="A3582" s="112">
        <v>5053205</v>
      </c>
      <c r="B3582" s="110" t="s">
        <v>752</v>
      </c>
    </row>
    <row r="3583" spans="1:2">
      <c r="A3583" s="112">
        <v>5053300</v>
      </c>
      <c r="B3583" s="110" t="s">
        <v>1249</v>
      </c>
    </row>
    <row r="3584" spans="1:2">
      <c r="A3584" s="112">
        <v>5053301</v>
      </c>
      <c r="B3584" s="110" t="s">
        <v>956</v>
      </c>
    </row>
    <row r="3585" spans="1:2">
      <c r="A3585" s="112">
        <v>5053302</v>
      </c>
      <c r="B3585" s="110" t="s">
        <v>392</v>
      </c>
    </row>
    <row r="3586" spans="1:2" ht="63.75">
      <c r="A3586" s="112">
        <v>5053400</v>
      </c>
      <c r="B3586" s="111" t="s">
        <v>753</v>
      </c>
    </row>
    <row r="3587" spans="1:2" ht="38.25">
      <c r="A3587" s="112">
        <v>5053401</v>
      </c>
      <c r="B3587" s="111" t="s">
        <v>754</v>
      </c>
    </row>
    <row r="3588" spans="1:2" ht="25.5">
      <c r="A3588" s="112">
        <v>5053402</v>
      </c>
      <c r="B3588" s="110" t="s">
        <v>755</v>
      </c>
    </row>
    <row r="3589" spans="1:2" ht="25.5">
      <c r="A3589" s="112">
        <v>5053500</v>
      </c>
      <c r="B3589" s="110" t="s">
        <v>756</v>
      </c>
    </row>
    <row r="3590" spans="1:2" ht="25.5">
      <c r="A3590" s="112">
        <v>5053600</v>
      </c>
      <c r="B3590" s="110" t="s">
        <v>1456</v>
      </c>
    </row>
    <row r="3591" spans="1:2" ht="25.5">
      <c r="A3591" s="112">
        <v>5053601</v>
      </c>
      <c r="B3591" s="110" t="s">
        <v>1456</v>
      </c>
    </row>
    <row r="3592" spans="1:2" ht="25.5">
      <c r="A3592" s="112">
        <v>5053602</v>
      </c>
      <c r="B3592" s="110" t="s">
        <v>757</v>
      </c>
    </row>
    <row r="3593" spans="1:2" ht="38.25">
      <c r="A3593" s="112">
        <v>5053700</v>
      </c>
      <c r="B3593" s="111" t="s">
        <v>821</v>
      </c>
    </row>
    <row r="3594" spans="1:2">
      <c r="A3594" s="112">
        <v>5053800</v>
      </c>
      <c r="B3594" s="110" t="s">
        <v>758</v>
      </c>
    </row>
    <row r="3595" spans="1:2" ht="25.5">
      <c r="A3595" s="112">
        <v>5053801</v>
      </c>
      <c r="B3595" s="110" t="s">
        <v>759</v>
      </c>
    </row>
    <row r="3596" spans="1:2" ht="25.5">
      <c r="A3596" s="112">
        <v>5053900</v>
      </c>
      <c r="B3596" s="110" t="s">
        <v>508</v>
      </c>
    </row>
    <row r="3597" spans="1:2" ht="25.5">
      <c r="A3597" s="112">
        <v>5053901</v>
      </c>
      <c r="B3597" s="110" t="s">
        <v>878</v>
      </c>
    </row>
    <row r="3598" spans="1:2">
      <c r="A3598" s="112">
        <v>5053902</v>
      </c>
      <c r="B3598" s="110" t="s">
        <v>219</v>
      </c>
    </row>
    <row r="3599" spans="1:2">
      <c r="A3599" s="112">
        <v>5053903</v>
      </c>
      <c r="B3599" s="110" t="s">
        <v>220</v>
      </c>
    </row>
    <row r="3600" spans="1:2" ht="25.5">
      <c r="A3600" s="112">
        <v>5053904</v>
      </c>
      <c r="B3600" s="110" t="s">
        <v>515</v>
      </c>
    </row>
    <row r="3601" spans="1:2">
      <c r="A3601" s="112">
        <v>5053905</v>
      </c>
      <c r="B3601" s="110" t="s">
        <v>516</v>
      </c>
    </row>
    <row r="3602" spans="1:2">
      <c r="A3602" s="112">
        <v>5053906</v>
      </c>
      <c r="B3602" s="110" t="s">
        <v>861</v>
      </c>
    </row>
    <row r="3603" spans="1:2">
      <c r="A3603" s="112">
        <v>5053907</v>
      </c>
      <c r="B3603" s="110" t="s">
        <v>862</v>
      </c>
    </row>
    <row r="3604" spans="1:2" ht="25.5">
      <c r="A3604" s="112">
        <v>5054000</v>
      </c>
      <c r="B3604" s="110" t="s">
        <v>1598</v>
      </c>
    </row>
    <row r="3605" spans="1:2" ht="63.75">
      <c r="A3605" s="112">
        <v>5054100</v>
      </c>
      <c r="B3605" s="111" t="s">
        <v>547</v>
      </c>
    </row>
    <row r="3606" spans="1:2" ht="25.5">
      <c r="A3606" s="112">
        <v>5054200</v>
      </c>
      <c r="B3606" s="110" t="s">
        <v>548</v>
      </c>
    </row>
    <row r="3607" spans="1:2">
      <c r="A3607" s="112">
        <v>5054201</v>
      </c>
      <c r="B3607" s="110" t="s">
        <v>760</v>
      </c>
    </row>
    <row r="3608" spans="1:2" ht="25.5">
      <c r="A3608" s="112">
        <v>5054202</v>
      </c>
      <c r="B3608" s="110" t="s">
        <v>1556</v>
      </c>
    </row>
    <row r="3609" spans="1:2">
      <c r="A3609" s="112">
        <v>5054300</v>
      </c>
      <c r="B3609" s="110" t="s">
        <v>1520</v>
      </c>
    </row>
    <row r="3610" spans="1:2">
      <c r="A3610" s="112">
        <v>5054301</v>
      </c>
      <c r="B3610" s="110" t="s">
        <v>1055</v>
      </c>
    </row>
    <row r="3611" spans="1:2">
      <c r="A3611" s="112">
        <v>5054302</v>
      </c>
      <c r="B3611" s="110" t="s">
        <v>1458</v>
      </c>
    </row>
    <row r="3612" spans="1:2">
      <c r="A3612" s="112">
        <v>5054400</v>
      </c>
      <c r="B3612" s="110" t="s">
        <v>1459</v>
      </c>
    </row>
    <row r="3613" spans="1:2" ht="25.5">
      <c r="A3613" s="112">
        <v>5054401</v>
      </c>
      <c r="B3613" s="110" t="s">
        <v>923</v>
      </c>
    </row>
    <row r="3614" spans="1:2" ht="25.5">
      <c r="A3614" s="112">
        <v>5054500</v>
      </c>
      <c r="B3614" s="110" t="s">
        <v>201</v>
      </c>
    </row>
    <row r="3615" spans="1:2">
      <c r="A3615" s="112">
        <v>5054600</v>
      </c>
      <c r="B3615" s="110" t="s">
        <v>1102</v>
      </c>
    </row>
    <row r="3616" spans="1:2">
      <c r="A3616" s="112">
        <v>5054700</v>
      </c>
      <c r="B3616" s="110" t="s">
        <v>644</v>
      </c>
    </row>
    <row r="3617" spans="1:2">
      <c r="A3617" s="112">
        <v>5054800</v>
      </c>
      <c r="B3617" s="110" t="s">
        <v>1747</v>
      </c>
    </row>
    <row r="3618" spans="1:2">
      <c r="A3618" s="112">
        <v>5054900</v>
      </c>
      <c r="B3618" s="110" t="s">
        <v>124</v>
      </c>
    </row>
    <row r="3619" spans="1:2">
      <c r="A3619" s="112">
        <v>5054901</v>
      </c>
      <c r="B3619" s="110" t="s">
        <v>166</v>
      </c>
    </row>
    <row r="3620" spans="1:2" ht="25.5">
      <c r="A3620" s="112">
        <v>5055000</v>
      </c>
      <c r="B3620" s="110" t="s">
        <v>993</v>
      </c>
    </row>
    <row r="3621" spans="1:2">
      <c r="A3621" s="112">
        <v>5055100</v>
      </c>
      <c r="B3621" s="110" t="s">
        <v>994</v>
      </c>
    </row>
    <row r="3622" spans="1:2">
      <c r="A3622" s="112">
        <v>5055101</v>
      </c>
      <c r="B3622" s="110" t="s">
        <v>290</v>
      </c>
    </row>
    <row r="3623" spans="1:2" ht="25.5">
      <c r="A3623" s="112">
        <v>5055200</v>
      </c>
      <c r="B3623" s="110" t="s">
        <v>995</v>
      </c>
    </row>
    <row r="3624" spans="1:2">
      <c r="A3624" s="112">
        <v>5055201</v>
      </c>
      <c r="B3624" s="110" t="s">
        <v>996</v>
      </c>
    </row>
    <row r="3625" spans="1:2" ht="25.5">
      <c r="A3625" s="112">
        <v>5055300</v>
      </c>
      <c r="B3625" s="110" t="s">
        <v>997</v>
      </c>
    </row>
    <row r="3626" spans="1:2" ht="25.5">
      <c r="A3626" s="112">
        <v>5055400</v>
      </c>
      <c r="B3626" s="110" t="s">
        <v>998</v>
      </c>
    </row>
    <row r="3627" spans="1:2" ht="38.25">
      <c r="A3627" s="112">
        <v>5055402</v>
      </c>
      <c r="B3627" s="110" t="s">
        <v>999</v>
      </c>
    </row>
    <row r="3628" spans="1:2">
      <c r="A3628" s="112">
        <v>5055500</v>
      </c>
      <c r="B3628" s="110" t="s">
        <v>84</v>
      </c>
    </row>
    <row r="3629" spans="1:2">
      <c r="A3629" s="112">
        <v>5055510</v>
      </c>
      <c r="B3629" s="110" t="s">
        <v>1000</v>
      </c>
    </row>
    <row r="3630" spans="1:2">
      <c r="A3630" s="112">
        <v>5055520</v>
      </c>
      <c r="B3630" s="110" t="s">
        <v>1001</v>
      </c>
    </row>
    <row r="3631" spans="1:2">
      <c r="A3631" s="112">
        <v>5055521</v>
      </c>
      <c r="B3631" s="110" t="s">
        <v>85</v>
      </c>
    </row>
    <row r="3632" spans="1:2">
      <c r="A3632" s="112">
        <v>5055522</v>
      </c>
      <c r="B3632" s="110" t="s">
        <v>1086</v>
      </c>
    </row>
    <row r="3633" spans="1:2" ht="25.5">
      <c r="A3633" s="112">
        <v>5055530</v>
      </c>
      <c r="B3633" s="110" t="s">
        <v>1002</v>
      </c>
    </row>
    <row r="3634" spans="1:2" ht="25.5">
      <c r="A3634" s="112">
        <v>5055531</v>
      </c>
      <c r="B3634" s="110" t="s">
        <v>1002</v>
      </c>
    </row>
    <row r="3635" spans="1:2">
      <c r="A3635" s="112">
        <v>5055900</v>
      </c>
      <c r="B3635" s="110" t="s">
        <v>1003</v>
      </c>
    </row>
    <row r="3636" spans="1:2">
      <c r="A3636" s="112">
        <v>5055901</v>
      </c>
      <c r="B3636" s="110" t="s">
        <v>1004</v>
      </c>
    </row>
    <row r="3637" spans="1:2">
      <c r="A3637" s="112">
        <v>5055902</v>
      </c>
      <c r="B3637" s="110" t="s">
        <v>1005</v>
      </c>
    </row>
    <row r="3638" spans="1:2">
      <c r="A3638" s="112">
        <v>5055903</v>
      </c>
      <c r="B3638" s="110" t="s">
        <v>1006</v>
      </c>
    </row>
    <row r="3639" spans="1:2">
      <c r="A3639" s="112">
        <v>5055904</v>
      </c>
      <c r="B3639" s="110" t="s">
        <v>1007</v>
      </c>
    </row>
    <row r="3640" spans="1:2">
      <c r="A3640" s="112">
        <v>5056400</v>
      </c>
      <c r="B3640" s="110" t="s">
        <v>1038</v>
      </c>
    </row>
    <row r="3641" spans="1:2">
      <c r="A3641" s="112">
        <v>5057600</v>
      </c>
      <c r="B3641" s="110" t="s">
        <v>1151</v>
      </c>
    </row>
    <row r="3642" spans="1:2">
      <c r="A3642" s="112">
        <v>5058000</v>
      </c>
      <c r="B3642" s="110" t="s">
        <v>1008</v>
      </c>
    </row>
    <row r="3643" spans="1:2">
      <c r="A3643" s="112">
        <v>5058001</v>
      </c>
      <c r="B3643" s="110" t="s">
        <v>1009</v>
      </c>
    </row>
    <row r="3644" spans="1:2" ht="38.25">
      <c r="A3644" s="112">
        <v>5058100</v>
      </c>
      <c r="B3644" s="111" t="s">
        <v>1576</v>
      </c>
    </row>
    <row r="3645" spans="1:2" ht="25.5">
      <c r="A3645" s="112">
        <v>5058101</v>
      </c>
      <c r="B3645" s="110" t="s">
        <v>1577</v>
      </c>
    </row>
    <row r="3646" spans="1:2">
      <c r="A3646" s="112">
        <v>5058500</v>
      </c>
      <c r="B3646" s="110" t="s">
        <v>1211</v>
      </c>
    </row>
    <row r="3647" spans="1:2">
      <c r="A3647" s="112">
        <v>5058600</v>
      </c>
      <c r="B3647" s="110" t="s">
        <v>1211</v>
      </c>
    </row>
    <row r="3648" spans="1:2">
      <c r="A3648" s="112">
        <v>5058610</v>
      </c>
      <c r="B3648" s="110" t="s">
        <v>1153</v>
      </c>
    </row>
    <row r="3649" spans="1:2">
      <c r="A3649" s="112">
        <v>5060000</v>
      </c>
      <c r="B3649" s="110" t="s">
        <v>1525</v>
      </c>
    </row>
    <row r="3650" spans="1:2">
      <c r="A3650" s="112">
        <v>5060100</v>
      </c>
      <c r="B3650" s="110" t="s">
        <v>1578</v>
      </c>
    </row>
    <row r="3651" spans="1:2">
      <c r="A3651" s="112">
        <v>5060200</v>
      </c>
      <c r="B3651" s="110" t="s">
        <v>1617</v>
      </c>
    </row>
    <row r="3652" spans="1:2" ht="25.5">
      <c r="A3652" s="112">
        <v>5060300</v>
      </c>
      <c r="B3652" s="110" t="s">
        <v>1579</v>
      </c>
    </row>
    <row r="3653" spans="1:2">
      <c r="A3653" s="112">
        <v>5070000</v>
      </c>
      <c r="B3653" s="110" t="s">
        <v>1580</v>
      </c>
    </row>
    <row r="3654" spans="1:2">
      <c r="A3654" s="112">
        <v>5070100</v>
      </c>
      <c r="B3654" s="110" t="s">
        <v>1581</v>
      </c>
    </row>
    <row r="3655" spans="1:2">
      <c r="A3655" s="112">
        <v>5079900</v>
      </c>
      <c r="B3655" s="110" t="s">
        <v>644</v>
      </c>
    </row>
    <row r="3656" spans="1:2">
      <c r="A3656" s="112">
        <v>5080000</v>
      </c>
      <c r="B3656" s="110" t="s">
        <v>901</v>
      </c>
    </row>
    <row r="3657" spans="1:2">
      <c r="A3657" s="112">
        <v>5089900</v>
      </c>
      <c r="B3657" s="110" t="s">
        <v>52</v>
      </c>
    </row>
    <row r="3658" spans="1:2">
      <c r="A3658" s="112">
        <v>5090000</v>
      </c>
      <c r="B3658" s="110" t="s">
        <v>1582</v>
      </c>
    </row>
    <row r="3659" spans="1:2" ht="25.5">
      <c r="A3659" s="112">
        <v>5090100</v>
      </c>
      <c r="B3659" s="110" t="s">
        <v>1583</v>
      </c>
    </row>
    <row r="3660" spans="1:2">
      <c r="A3660" s="112">
        <v>5090101</v>
      </c>
      <c r="B3660" s="110" t="s">
        <v>1584</v>
      </c>
    </row>
    <row r="3661" spans="1:2" ht="25.5">
      <c r="A3661" s="112">
        <v>5090200</v>
      </c>
      <c r="B3661" s="110" t="s">
        <v>1853</v>
      </c>
    </row>
    <row r="3662" spans="1:2">
      <c r="A3662" s="112">
        <v>5090201</v>
      </c>
      <c r="B3662" s="110" t="s">
        <v>1854</v>
      </c>
    </row>
    <row r="3663" spans="1:2" ht="25.5">
      <c r="A3663" s="112">
        <v>5090300</v>
      </c>
      <c r="B3663" s="110" t="s">
        <v>1363</v>
      </c>
    </row>
    <row r="3664" spans="1:2">
      <c r="A3664" s="112">
        <v>5090301</v>
      </c>
      <c r="B3664" s="110" t="s">
        <v>1364</v>
      </c>
    </row>
    <row r="3665" spans="1:2" ht="25.5">
      <c r="A3665" s="112">
        <v>5090400</v>
      </c>
      <c r="B3665" s="110" t="s">
        <v>1365</v>
      </c>
    </row>
    <row r="3666" spans="1:2" ht="25.5">
      <c r="A3666" s="112">
        <v>5090401</v>
      </c>
      <c r="B3666" s="110" t="s">
        <v>1366</v>
      </c>
    </row>
    <row r="3667" spans="1:2" ht="51">
      <c r="A3667" s="112">
        <v>5090500</v>
      </c>
      <c r="B3667" s="111" t="s">
        <v>1367</v>
      </c>
    </row>
    <row r="3668" spans="1:2" ht="38.25">
      <c r="A3668" s="112">
        <v>5090501</v>
      </c>
      <c r="B3668" s="111" t="s">
        <v>1368</v>
      </c>
    </row>
    <row r="3669" spans="1:2" ht="25.5">
      <c r="A3669" s="112">
        <v>5090600</v>
      </c>
      <c r="B3669" s="110" t="s">
        <v>1369</v>
      </c>
    </row>
    <row r="3670" spans="1:2">
      <c r="A3670" s="112">
        <v>5090601</v>
      </c>
      <c r="B3670" s="110" t="s">
        <v>835</v>
      </c>
    </row>
    <row r="3671" spans="1:2" ht="25.5">
      <c r="A3671" s="112">
        <v>5090700</v>
      </c>
      <c r="B3671" s="110" t="s">
        <v>836</v>
      </c>
    </row>
    <row r="3672" spans="1:2">
      <c r="A3672" s="112">
        <v>5090701</v>
      </c>
      <c r="B3672" s="110" t="s">
        <v>837</v>
      </c>
    </row>
    <row r="3673" spans="1:2" ht="25.5">
      <c r="A3673" s="112">
        <v>5090800</v>
      </c>
      <c r="B3673" s="110" t="s">
        <v>838</v>
      </c>
    </row>
    <row r="3674" spans="1:2">
      <c r="A3674" s="112">
        <v>5090801</v>
      </c>
      <c r="B3674" s="110" t="s">
        <v>839</v>
      </c>
    </row>
    <row r="3675" spans="1:2" ht="25.5">
      <c r="A3675" s="112">
        <v>5090900</v>
      </c>
      <c r="B3675" s="110" t="s">
        <v>1370</v>
      </c>
    </row>
    <row r="3676" spans="1:2">
      <c r="A3676" s="112">
        <v>5090901</v>
      </c>
      <c r="B3676" s="110" t="s">
        <v>1371</v>
      </c>
    </row>
    <row r="3677" spans="1:2" ht="25.5">
      <c r="A3677" s="112">
        <v>5091000</v>
      </c>
      <c r="B3677" s="110" t="s">
        <v>1372</v>
      </c>
    </row>
    <row r="3678" spans="1:2">
      <c r="A3678" s="112">
        <v>5091001</v>
      </c>
      <c r="B3678" s="110" t="s">
        <v>1373</v>
      </c>
    </row>
    <row r="3679" spans="1:2" ht="25.5">
      <c r="A3679" s="112">
        <v>5091100</v>
      </c>
      <c r="B3679" s="110" t="s">
        <v>1374</v>
      </c>
    </row>
    <row r="3680" spans="1:2">
      <c r="A3680" s="112">
        <v>5091101</v>
      </c>
      <c r="B3680" s="110" t="s">
        <v>1375</v>
      </c>
    </row>
    <row r="3681" spans="1:2" ht="25.5">
      <c r="A3681" s="112">
        <v>5091200</v>
      </c>
      <c r="B3681" s="110" t="s">
        <v>1376</v>
      </c>
    </row>
    <row r="3682" spans="1:2">
      <c r="A3682" s="112">
        <v>5091201</v>
      </c>
      <c r="B3682" s="110" t="s">
        <v>1377</v>
      </c>
    </row>
    <row r="3683" spans="1:2" ht="25.5">
      <c r="A3683" s="112">
        <v>5091300</v>
      </c>
      <c r="B3683" s="110" t="s">
        <v>1378</v>
      </c>
    </row>
    <row r="3684" spans="1:2">
      <c r="A3684" s="112">
        <v>5091301</v>
      </c>
      <c r="B3684" s="110" t="s">
        <v>1379</v>
      </c>
    </row>
    <row r="3685" spans="1:2">
      <c r="A3685" s="112">
        <v>5100000</v>
      </c>
      <c r="B3685" s="110" t="s">
        <v>872</v>
      </c>
    </row>
    <row r="3686" spans="1:2">
      <c r="A3686" s="112">
        <v>5100100</v>
      </c>
      <c r="B3686" s="110" t="s">
        <v>727</v>
      </c>
    </row>
    <row r="3687" spans="1:2" ht="25.5">
      <c r="A3687" s="112">
        <v>5100200</v>
      </c>
      <c r="B3687" s="110" t="s">
        <v>551</v>
      </c>
    </row>
    <row r="3688" spans="1:2" ht="25.5">
      <c r="A3688" s="112">
        <v>5100300</v>
      </c>
      <c r="B3688" s="110" t="s">
        <v>333</v>
      </c>
    </row>
    <row r="3689" spans="1:2">
      <c r="A3689" s="112">
        <v>5110000</v>
      </c>
      <c r="B3689" s="110" t="s">
        <v>295</v>
      </c>
    </row>
    <row r="3690" spans="1:2" ht="25.5">
      <c r="A3690" s="112">
        <v>5110200</v>
      </c>
      <c r="B3690" s="110" t="s">
        <v>626</v>
      </c>
    </row>
    <row r="3691" spans="1:2">
      <c r="A3691" s="112">
        <v>5120000</v>
      </c>
      <c r="B3691" s="110" t="s">
        <v>1446</v>
      </c>
    </row>
    <row r="3692" spans="1:2">
      <c r="A3692" s="112">
        <v>5129400</v>
      </c>
      <c r="B3692" s="110" t="s">
        <v>623</v>
      </c>
    </row>
    <row r="3693" spans="1:2">
      <c r="A3693" s="112">
        <v>5129700</v>
      </c>
      <c r="B3693" s="110" t="s">
        <v>1103</v>
      </c>
    </row>
    <row r="3694" spans="1:2">
      <c r="A3694" s="112">
        <v>5130000</v>
      </c>
      <c r="B3694" s="110" t="s">
        <v>1844</v>
      </c>
    </row>
    <row r="3695" spans="1:2">
      <c r="A3695" s="112">
        <v>5139700</v>
      </c>
      <c r="B3695" s="110" t="s">
        <v>1103</v>
      </c>
    </row>
    <row r="3696" spans="1:2">
      <c r="A3696" s="112">
        <v>5140000</v>
      </c>
      <c r="B3696" s="110" t="s">
        <v>1845</v>
      </c>
    </row>
    <row r="3697" spans="1:2">
      <c r="A3697" s="112">
        <v>5140100</v>
      </c>
      <c r="B3697" s="110" t="s">
        <v>1249</v>
      </c>
    </row>
    <row r="3698" spans="1:2">
      <c r="A3698" s="112">
        <v>5140101</v>
      </c>
      <c r="B3698" s="110" t="s">
        <v>1380</v>
      </c>
    </row>
    <row r="3699" spans="1:2">
      <c r="A3699" s="112">
        <v>5140102</v>
      </c>
      <c r="B3699" s="110" t="s">
        <v>1381</v>
      </c>
    </row>
    <row r="3700" spans="1:2">
      <c r="A3700" s="112">
        <v>5140103</v>
      </c>
      <c r="B3700" s="110" t="s">
        <v>1380</v>
      </c>
    </row>
    <row r="3701" spans="1:2">
      <c r="A3701" s="112">
        <v>5140110</v>
      </c>
      <c r="B3701" s="110" t="s">
        <v>1043</v>
      </c>
    </row>
    <row r="3702" spans="1:2">
      <c r="A3702" s="112">
        <v>5140200</v>
      </c>
      <c r="B3702" s="110" t="s">
        <v>170</v>
      </c>
    </row>
    <row r="3703" spans="1:2">
      <c r="A3703" s="112">
        <v>5140300</v>
      </c>
      <c r="B3703" s="110" t="s">
        <v>1361</v>
      </c>
    </row>
    <row r="3704" spans="1:2">
      <c r="A3704" s="112">
        <v>5140400</v>
      </c>
      <c r="B3704" s="110" t="s">
        <v>1620</v>
      </c>
    </row>
    <row r="3705" spans="1:2">
      <c r="A3705" s="112">
        <v>5140500</v>
      </c>
      <c r="B3705" s="110" t="s">
        <v>1621</v>
      </c>
    </row>
    <row r="3706" spans="1:2" ht="25.5">
      <c r="A3706" s="112">
        <v>5140600</v>
      </c>
      <c r="B3706" s="110" t="s">
        <v>1382</v>
      </c>
    </row>
    <row r="3707" spans="1:2">
      <c r="A3707" s="112">
        <v>5140700</v>
      </c>
      <c r="B3707" s="110" t="s">
        <v>1622</v>
      </c>
    </row>
    <row r="3708" spans="1:2">
      <c r="A3708" s="112">
        <v>5140800</v>
      </c>
      <c r="B3708" s="110" t="s">
        <v>1383</v>
      </c>
    </row>
    <row r="3709" spans="1:2">
      <c r="A3709" s="112">
        <v>5140900</v>
      </c>
      <c r="B3709" s="110" t="s">
        <v>1384</v>
      </c>
    </row>
    <row r="3710" spans="1:2" ht="38.25">
      <c r="A3710" s="112">
        <v>5141000</v>
      </c>
      <c r="B3710" s="111" t="s">
        <v>1814</v>
      </c>
    </row>
    <row r="3711" spans="1:2" ht="25.5">
      <c r="A3711" s="112">
        <v>5141500</v>
      </c>
      <c r="B3711" s="111" t="s">
        <v>2040</v>
      </c>
    </row>
    <row r="3712" spans="1:2" ht="38.25">
      <c r="A3712" s="112">
        <v>5142000</v>
      </c>
      <c r="B3712" s="110" t="s">
        <v>717</v>
      </c>
    </row>
    <row r="3713" spans="1:2">
      <c r="A3713" s="112">
        <v>5142100</v>
      </c>
      <c r="B3713" s="110" t="s">
        <v>1591</v>
      </c>
    </row>
    <row r="3714" spans="1:2">
      <c r="A3714" s="112">
        <v>5142200</v>
      </c>
      <c r="B3714" s="110" t="s">
        <v>1815</v>
      </c>
    </row>
    <row r="3715" spans="1:2" ht="25.5">
      <c r="A3715" s="112">
        <v>5142201</v>
      </c>
      <c r="B3715" s="110" t="s">
        <v>1816</v>
      </c>
    </row>
    <row r="3716" spans="1:2">
      <c r="A3716" s="112">
        <v>5142202</v>
      </c>
      <c r="B3716" s="110" t="s">
        <v>1817</v>
      </c>
    </row>
    <row r="3717" spans="1:2">
      <c r="A3717" s="112">
        <v>5142300</v>
      </c>
      <c r="B3717" s="110" t="s">
        <v>1818</v>
      </c>
    </row>
    <row r="3718" spans="1:2" ht="38.25">
      <c r="A3718" s="112">
        <v>5142301</v>
      </c>
      <c r="B3718" s="110" t="s">
        <v>1627</v>
      </c>
    </row>
    <row r="3719" spans="1:2" ht="38.25">
      <c r="A3719" s="112">
        <v>5142400</v>
      </c>
      <c r="B3719" s="110" t="s">
        <v>1628</v>
      </c>
    </row>
    <row r="3720" spans="1:2" ht="25.5">
      <c r="A3720" s="112">
        <v>5142401</v>
      </c>
      <c r="B3720" s="110" t="s">
        <v>1629</v>
      </c>
    </row>
    <row r="3721" spans="1:2">
      <c r="A3721" s="112">
        <v>5142500</v>
      </c>
      <c r="B3721" s="110" t="s">
        <v>1630</v>
      </c>
    </row>
    <row r="3722" spans="1:2">
      <c r="A3722" s="112">
        <v>5142501</v>
      </c>
      <c r="B3722" s="110" t="s">
        <v>1631</v>
      </c>
    </row>
    <row r="3723" spans="1:2">
      <c r="A3723" s="112">
        <v>5142600</v>
      </c>
      <c r="B3723" s="110" t="s">
        <v>1632</v>
      </c>
    </row>
    <row r="3724" spans="1:2" ht="25.5">
      <c r="A3724" s="112">
        <v>5142601</v>
      </c>
      <c r="B3724" s="110" t="s">
        <v>1633</v>
      </c>
    </row>
    <row r="3725" spans="1:2">
      <c r="A3725" s="112">
        <v>5142800</v>
      </c>
      <c r="B3725" s="110" t="s">
        <v>1634</v>
      </c>
    </row>
    <row r="3726" spans="1:2" ht="25.5">
      <c r="A3726" s="112">
        <v>5142801</v>
      </c>
      <c r="B3726" s="110" t="s">
        <v>1635</v>
      </c>
    </row>
    <row r="3727" spans="1:2">
      <c r="A3727" s="112">
        <v>5142900</v>
      </c>
      <c r="B3727" s="110" t="s">
        <v>1636</v>
      </c>
    </row>
    <row r="3728" spans="1:2" ht="25.5">
      <c r="A3728" s="112">
        <v>5142901</v>
      </c>
      <c r="B3728" s="110" t="s">
        <v>1637</v>
      </c>
    </row>
    <row r="3729" spans="1:2">
      <c r="A3729" s="112">
        <v>5143100</v>
      </c>
      <c r="B3729" s="110" t="s">
        <v>1638</v>
      </c>
    </row>
    <row r="3730" spans="1:2" ht="38.25">
      <c r="A3730" s="112">
        <v>5143101</v>
      </c>
      <c r="B3730" s="111" t="s">
        <v>1639</v>
      </c>
    </row>
    <row r="3731" spans="1:2">
      <c r="A3731" s="112">
        <v>5143300</v>
      </c>
      <c r="B3731" s="110" t="s">
        <v>1640</v>
      </c>
    </row>
    <row r="3732" spans="1:2" ht="25.5">
      <c r="A3732" s="112">
        <v>5143301</v>
      </c>
      <c r="B3732" s="110" t="s">
        <v>1641</v>
      </c>
    </row>
    <row r="3733" spans="1:2">
      <c r="A3733" s="112">
        <v>5143400</v>
      </c>
      <c r="B3733" s="110" t="s">
        <v>1642</v>
      </c>
    </row>
    <row r="3734" spans="1:2">
      <c r="A3734" s="112">
        <v>5143401</v>
      </c>
      <c r="B3734" s="110" t="s">
        <v>1643</v>
      </c>
    </row>
    <row r="3735" spans="1:2" ht="25.5">
      <c r="A3735" s="112">
        <v>5143500</v>
      </c>
      <c r="B3735" s="110" t="s">
        <v>1644</v>
      </c>
    </row>
    <row r="3736" spans="1:2">
      <c r="A3736" s="112">
        <v>5143501</v>
      </c>
      <c r="B3736" s="110" t="s">
        <v>1645</v>
      </c>
    </row>
    <row r="3737" spans="1:2" ht="38.25">
      <c r="A3737" s="112">
        <v>5143600</v>
      </c>
      <c r="B3737" s="111" t="s">
        <v>1646</v>
      </c>
    </row>
    <row r="3738" spans="1:2">
      <c r="A3738" s="112">
        <v>5143601</v>
      </c>
      <c r="B3738" s="110" t="s">
        <v>1647</v>
      </c>
    </row>
    <row r="3739" spans="1:2" ht="38.25">
      <c r="A3739" s="112">
        <v>5143700</v>
      </c>
      <c r="B3739" s="111" t="s">
        <v>1648</v>
      </c>
    </row>
    <row r="3740" spans="1:2" ht="38.25">
      <c r="A3740" s="112">
        <v>5143701</v>
      </c>
      <c r="B3740" s="110" t="s">
        <v>1887</v>
      </c>
    </row>
    <row r="3741" spans="1:2" ht="25.5">
      <c r="A3741" s="112">
        <v>5143800</v>
      </c>
      <c r="B3741" s="110" t="s">
        <v>1888</v>
      </c>
    </row>
    <row r="3742" spans="1:2" ht="25.5">
      <c r="A3742" s="112">
        <v>5143801</v>
      </c>
      <c r="B3742" s="110" t="s">
        <v>1889</v>
      </c>
    </row>
    <row r="3743" spans="1:2" ht="102">
      <c r="A3743" s="112">
        <v>5143900</v>
      </c>
      <c r="B3743" s="111" t="s">
        <v>1423</v>
      </c>
    </row>
    <row r="3744" spans="1:2" ht="51">
      <c r="A3744" s="112">
        <v>5143901</v>
      </c>
      <c r="B3744" s="111" t="s">
        <v>1224</v>
      </c>
    </row>
    <row r="3745" spans="1:2">
      <c r="A3745" s="112">
        <v>5144000</v>
      </c>
      <c r="B3745" s="110" t="s">
        <v>1225</v>
      </c>
    </row>
    <row r="3746" spans="1:2" ht="38.25">
      <c r="A3746" s="112">
        <v>5144001</v>
      </c>
      <c r="B3746" s="111" t="s">
        <v>1303</v>
      </c>
    </row>
    <row r="3747" spans="1:2" ht="51">
      <c r="A3747" s="112">
        <v>5144100</v>
      </c>
      <c r="B3747" s="110" t="s">
        <v>2242</v>
      </c>
    </row>
    <row r="3748" spans="1:2" ht="25.5">
      <c r="A3748" s="112">
        <v>5144102</v>
      </c>
      <c r="B3748" s="110" t="s">
        <v>2243</v>
      </c>
    </row>
    <row r="3749" spans="1:2" ht="38.25">
      <c r="A3749" s="112">
        <v>5150000</v>
      </c>
      <c r="B3749" s="110" t="s">
        <v>645</v>
      </c>
    </row>
    <row r="3750" spans="1:2" ht="38.25">
      <c r="A3750" s="112">
        <v>5150100</v>
      </c>
      <c r="B3750" s="110" t="s">
        <v>645</v>
      </c>
    </row>
    <row r="3751" spans="1:2">
      <c r="A3751" s="112">
        <v>5160000</v>
      </c>
      <c r="B3751" s="110" t="s">
        <v>646</v>
      </c>
    </row>
    <row r="3752" spans="1:2">
      <c r="A3752" s="112">
        <v>5160100</v>
      </c>
      <c r="B3752" s="110" t="s">
        <v>646</v>
      </c>
    </row>
    <row r="3753" spans="1:2">
      <c r="A3753" s="112">
        <v>5160130</v>
      </c>
      <c r="B3753" s="110" t="s">
        <v>1191</v>
      </c>
    </row>
    <row r="3754" spans="1:2">
      <c r="A3754" s="112">
        <v>5170000</v>
      </c>
      <c r="B3754" s="110" t="s">
        <v>647</v>
      </c>
    </row>
    <row r="3755" spans="1:2">
      <c r="A3755" s="112">
        <v>5170100</v>
      </c>
      <c r="B3755" s="110" t="s">
        <v>181</v>
      </c>
    </row>
    <row r="3756" spans="1:2">
      <c r="A3756" s="112">
        <v>5170200</v>
      </c>
      <c r="B3756" s="110" t="s">
        <v>1468</v>
      </c>
    </row>
    <row r="3757" spans="1:2">
      <c r="A3757" s="112">
        <v>5170220</v>
      </c>
      <c r="B3757" s="110" t="s">
        <v>394</v>
      </c>
    </row>
    <row r="3758" spans="1:2">
      <c r="A3758" s="112">
        <v>5170400</v>
      </c>
      <c r="B3758" s="110" t="s">
        <v>1466</v>
      </c>
    </row>
    <row r="3759" spans="1:2">
      <c r="A3759" s="112">
        <v>5170500</v>
      </c>
      <c r="B3759" s="110" t="s">
        <v>1392</v>
      </c>
    </row>
    <row r="3760" spans="1:2" ht="25.5">
      <c r="A3760" s="112">
        <v>5170600</v>
      </c>
      <c r="B3760" s="110" t="s">
        <v>486</v>
      </c>
    </row>
    <row r="3761" spans="1:2">
      <c r="A3761" s="112">
        <v>5170700</v>
      </c>
      <c r="B3761" s="110" t="s">
        <v>1304</v>
      </c>
    </row>
    <row r="3762" spans="1:2" ht="25.5">
      <c r="A3762" s="112">
        <v>5171000</v>
      </c>
      <c r="B3762" s="110" t="s">
        <v>2011</v>
      </c>
    </row>
    <row r="3763" spans="1:2">
      <c r="A3763" s="112">
        <v>5180000</v>
      </c>
      <c r="B3763" s="110" t="s">
        <v>487</v>
      </c>
    </row>
    <row r="3764" spans="1:2">
      <c r="A3764" s="112">
        <v>5180100</v>
      </c>
      <c r="B3764" s="110" t="s">
        <v>1200</v>
      </c>
    </row>
    <row r="3765" spans="1:2">
      <c r="A3765" s="112">
        <v>5180101</v>
      </c>
      <c r="B3765" s="110" t="s">
        <v>1305</v>
      </c>
    </row>
    <row r="3766" spans="1:2">
      <c r="A3766" s="112">
        <v>5180200</v>
      </c>
      <c r="B3766" s="110" t="s">
        <v>354</v>
      </c>
    </row>
    <row r="3767" spans="1:2">
      <c r="A3767" s="112">
        <v>5190000</v>
      </c>
      <c r="B3767" s="110" t="s">
        <v>1306</v>
      </c>
    </row>
    <row r="3768" spans="1:2" ht="25.5">
      <c r="A3768" s="112">
        <v>5190100</v>
      </c>
      <c r="B3768" s="110" t="s">
        <v>1307</v>
      </c>
    </row>
    <row r="3769" spans="1:2">
      <c r="A3769" s="112">
        <v>5200000</v>
      </c>
      <c r="B3769" s="110" t="s">
        <v>972</v>
      </c>
    </row>
    <row r="3770" spans="1:2">
      <c r="A3770" s="112">
        <v>5200100</v>
      </c>
      <c r="B3770" s="110" t="s">
        <v>766</v>
      </c>
    </row>
    <row r="3771" spans="1:2">
      <c r="A3771" s="112">
        <v>5200200</v>
      </c>
      <c r="B3771" s="110" t="s">
        <v>864</v>
      </c>
    </row>
    <row r="3772" spans="1:2" ht="25.5">
      <c r="A3772" s="112">
        <v>5200300</v>
      </c>
      <c r="B3772" s="110" t="s">
        <v>495</v>
      </c>
    </row>
    <row r="3773" spans="1:2" ht="25.5">
      <c r="A3773" s="112">
        <v>5200302</v>
      </c>
      <c r="B3773" s="110" t="s">
        <v>1308</v>
      </c>
    </row>
    <row r="3774" spans="1:2">
      <c r="A3774" s="112">
        <v>5200400</v>
      </c>
      <c r="B3774" s="110" t="s">
        <v>324</v>
      </c>
    </row>
    <row r="3775" spans="1:2" ht="25.5">
      <c r="A3775" s="112">
        <v>5200402</v>
      </c>
      <c r="B3775" s="110" t="s">
        <v>1309</v>
      </c>
    </row>
    <row r="3776" spans="1:2">
      <c r="A3776" s="112">
        <v>5200500</v>
      </c>
      <c r="B3776" s="110" t="s">
        <v>203</v>
      </c>
    </row>
    <row r="3777" spans="1:2">
      <c r="A3777" s="112">
        <v>5200600</v>
      </c>
      <c r="B3777" s="110" t="s">
        <v>1185</v>
      </c>
    </row>
    <row r="3778" spans="1:2" ht="25.5">
      <c r="A3778" s="112">
        <v>5200700</v>
      </c>
      <c r="B3778" s="110" t="s">
        <v>518</v>
      </c>
    </row>
    <row r="3779" spans="1:2">
      <c r="A3779" s="112">
        <v>5200800</v>
      </c>
      <c r="B3779" s="110" t="s">
        <v>344</v>
      </c>
    </row>
    <row r="3780" spans="1:2">
      <c r="A3780" s="112">
        <v>5200900</v>
      </c>
      <c r="B3780" s="110" t="s">
        <v>345</v>
      </c>
    </row>
    <row r="3781" spans="1:2">
      <c r="A3781" s="112">
        <v>5200901</v>
      </c>
      <c r="B3781" s="110" t="s">
        <v>345</v>
      </c>
    </row>
    <row r="3782" spans="1:2" ht="25.5">
      <c r="A3782" s="112">
        <v>5201000</v>
      </c>
      <c r="B3782" s="110" t="s">
        <v>777</v>
      </c>
    </row>
    <row r="3783" spans="1:2">
      <c r="A3783" s="112">
        <v>5201001</v>
      </c>
      <c r="B3783" s="110" t="s">
        <v>2012</v>
      </c>
    </row>
    <row r="3784" spans="1:2">
      <c r="A3784" s="112">
        <v>5201100</v>
      </c>
      <c r="B3784" s="110" t="s">
        <v>1244</v>
      </c>
    </row>
    <row r="3785" spans="1:2">
      <c r="A3785" s="112">
        <v>5201200</v>
      </c>
      <c r="B3785" s="110" t="s">
        <v>778</v>
      </c>
    </row>
    <row r="3786" spans="1:2">
      <c r="A3786" s="112">
        <v>5201300</v>
      </c>
      <c r="B3786" s="110" t="s">
        <v>1190</v>
      </c>
    </row>
    <row r="3787" spans="1:2">
      <c r="A3787" s="112">
        <v>5201301</v>
      </c>
      <c r="B3787" s="110" t="s">
        <v>1190</v>
      </c>
    </row>
    <row r="3788" spans="1:2">
      <c r="A3788" s="112">
        <v>5201311</v>
      </c>
      <c r="B3788" s="110" t="s">
        <v>182</v>
      </c>
    </row>
    <row r="3789" spans="1:2">
      <c r="A3789" s="112">
        <v>5201312</v>
      </c>
      <c r="B3789" s="110" t="s">
        <v>184</v>
      </c>
    </row>
    <row r="3790" spans="1:2">
      <c r="A3790" s="112">
        <v>5201313</v>
      </c>
      <c r="B3790" s="110" t="s">
        <v>433</v>
      </c>
    </row>
    <row r="3791" spans="1:2">
      <c r="A3791" s="112">
        <v>5201320</v>
      </c>
      <c r="B3791" s="110" t="s">
        <v>433</v>
      </c>
    </row>
    <row r="3792" spans="1:2">
      <c r="A3792" s="112">
        <v>5201400</v>
      </c>
      <c r="B3792" s="110" t="s">
        <v>957</v>
      </c>
    </row>
    <row r="3793" spans="1:2" ht="25.5">
      <c r="A3793" s="112">
        <v>5201500</v>
      </c>
      <c r="B3793" s="110" t="s">
        <v>1310</v>
      </c>
    </row>
    <row r="3794" spans="1:2" ht="25.5">
      <c r="A3794" s="112">
        <v>5201600</v>
      </c>
      <c r="B3794" s="110" t="s">
        <v>1614</v>
      </c>
    </row>
    <row r="3795" spans="1:2" ht="25.5">
      <c r="A3795" s="112">
        <v>5201800</v>
      </c>
      <c r="B3795" s="110" t="s">
        <v>128</v>
      </c>
    </row>
    <row r="3796" spans="1:2">
      <c r="A3796" s="112">
        <v>5202000</v>
      </c>
      <c r="B3796" s="110" t="s">
        <v>1311</v>
      </c>
    </row>
    <row r="3797" spans="1:2" ht="51">
      <c r="A3797" s="112">
        <v>5202100</v>
      </c>
      <c r="B3797" s="111" t="s">
        <v>500</v>
      </c>
    </row>
    <row r="3798" spans="1:2">
      <c r="A3798" s="112">
        <v>5202300</v>
      </c>
      <c r="B3798" s="110" t="s">
        <v>1312</v>
      </c>
    </row>
    <row r="3799" spans="1:2">
      <c r="A3799" s="112">
        <v>5202400</v>
      </c>
      <c r="B3799" s="110" t="s">
        <v>1313</v>
      </c>
    </row>
    <row r="3800" spans="1:2">
      <c r="A3800" s="112">
        <v>5202401</v>
      </c>
      <c r="B3800" s="110" t="s">
        <v>2197</v>
      </c>
    </row>
    <row r="3801" spans="1:2">
      <c r="A3801" s="112">
        <v>5202402</v>
      </c>
      <c r="B3801" s="110" t="s">
        <v>2224</v>
      </c>
    </row>
    <row r="3802" spans="1:2" ht="25.5">
      <c r="A3802" s="112">
        <v>5202500</v>
      </c>
      <c r="B3802" s="110" t="s">
        <v>1314</v>
      </c>
    </row>
    <row r="3803" spans="1:2">
      <c r="A3803" s="112">
        <v>5202600</v>
      </c>
      <c r="B3803" s="110" t="s">
        <v>1315</v>
      </c>
    </row>
    <row r="3804" spans="1:2" ht="38.25">
      <c r="A3804" s="112">
        <v>5202700</v>
      </c>
      <c r="B3804" s="111" t="s">
        <v>1316</v>
      </c>
    </row>
    <row r="3805" spans="1:2">
      <c r="A3805" s="112">
        <v>5202800</v>
      </c>
      <c r="B3805" s="110" t="s">
        <v>1317</v>
      </c>
    </row>
    <row r="3806" spans="1:2">
      <c r="A3806" s="112">
        <v>5203010</v>
      </c>
      <c r="B3806" s="110" t="s">
        <v>1318</v>
      </c>
    </row>
    <row r="3807" spans="1:2">
      <c r="A3807" s="112">
        <v>5203012</v>
      </c>
      <c r="B3807" s="110" t="s">
        <v>86</v>
      </c>
    </row>
    <row r="3808" spans="1:2">
      <c r="A3808" s="112">
        <v>5210000</v>
      </c>
      <c r="B3808" s="111" t="s">
        <v>1993</v>
      </c>
    </row>
    <row r="3809" spans="1:2" ht="25.5">
      <c r="A3809" s="112">
        <v>5210100</v>
      </c>
      <c r="B3809" s="111" t="s">
        <v>2041</v>
      </c>
    </row>
    <row r="3810" spans="1:2">
      <c r="A3810" s="112">
        <v>5210110</v>
      </c>
      <c r="B3810" s="110" t="s">
        <v>1319</v>
      </c>
    </row>
    <row r="3811" spans="1:2">
      <c r="A3811" s="112">
        <v>5210112</v>
      </c>
      <c r="B3811" s="110" t="s">
        <v>61</v>
      </c>
    </row>
    <row r="3812" spans="1:2" ht="25.5">
      <c r="A3812" s="112">
        <v>5210113</v>
      </c>
      <c r="B3812" s="110" t="s">
        <v>1771</v>
      </c>
    </row>
    <row r="3813" spans="1:2">
      <c r="A3813" s="112">
        <v>5210114</v>
      </c>
      <c r="B3813" s="110" t="s">
        <v>1772</v>
      </c>
    </row>
    <row r="3814" spans="1:2" ht="25.5">
      <c r="A3814" s="112">
        <v>5210125</v>
      </c>
      <c r="B3814" s="110" t="s">
        <v>1952</v>
      </c>
    </row>
    <row r="3815" spans="1:2">
      <c r="A3815" s="112">
        <v>5210139</v>
      </c>
      <c r="B3815" s="110" t="s">
        <v>2182</v>
      </c>
    </row>
    <row r="3816" spans="1:2">
      <c r="A3816" s="112">
        <v>5210129</v>
      </c>
      <c r="B3816" s="110" t="s">
        <v>2013</v>
      </c>
    </row>
    <row r="3817" spans="1:2">
      <c r="A3817" s="112">
        <v>5210300</v>
      </c>
      <c r="B3817" s="110" t="s">
        <v>1773</v>
      </c>
    </row>
    <row r="3818" spans="1:2">
      <c r="A3818" s="112">
        <v>5210301</v>
      </c>
      <c r="B3818" s="110" t="s">
        <v>706</v>
      </c>
    </row>
    <row r="3819" spans="1:2" ht="25.5">
      <c r="A3819" s="112">
        <v>5210302</v>
      </c>
      <c r="B3819" s="110" t="s">
        <v>961</v>
      </c>
    </row>
    <row r="3820" spans="1:2" ht="25.5">
      <c r="A3820" s="112">
        <v>5210303</v>
      </c>
      <c r="B3820" s="110" t="s">
        <v>962</v>
      </c>
    </row>
    <row r="3821" spans="1:2">
      <c r="A3821" s="112">
        <v>5220000</v>
      </c>
      <c r="B3821" s="110" t="s">
        <v>483</v>
      </c>
    </row>
    <row r="3822" spans="1:2">
      <c r="A3822" s="112">
        <v>5220100</v>
      </c>
      <c r="B3822" s="110" t="s">
        <v>1774</v>
      </c>
    </row>
    <row r="3823" spans="1:2">
      <c r="A3823" s="112">
        <v>5220200</v>
      </c>
      <c r="B3823" s="110" t="s">
        <v>1554</v>
      </c>
    </row>
    <row r="3824" spans="1:2" ht="25.5">
      <c r="A3824" s="112">
        <v>5220202</v>
      </c>
      <c r="B3824" s="110" t="s">
        <v>1070</v>
      </c>
    </row>
    <row r="3825" spans="1:2">
      <c r="A3825" s="112">
        <v>5220400</v>
      </c>
      <c r="B3825" s="110" t="s">
        <v>1695</v>
      </c>
    </row>
    <row r="3826" spans="1:2" ht="25.5">
      <c r="A3826" s="112">
        <v>5220700</v>
      </c>
      <c r="B3826" s="110" t="s">
        <v>1696</v>
      </c>
    </row>
    <row r="3827" spans="1:2">
      <c r="A3827" s="112">
        <v>5220900</v>
      </c>
      <c r="B3827" s="110" t="s">
        <v>1867</v>
      </c>
    </row>
    <row r="3828" spans="1:2">
      <c r="A3828" s="112">
        <v>5221200</v>
      </c>
      <c r="B3828" s="110" t="s">
        <v>1697</v>
      </c>
    </row>
    <row r="3829" spans="1:2">
      <c r="A3829" s="112">
        <v>5221201</v>
      </c>
      <c r="B3829" s="110" t="s">
        <v>1698</v>
      </c>
    </row>
    <row r="3830" spans="1:2" ht="25.5">
      <c r="A3830" s="112">
        <v>5221202</v>
      </c>
      <c r="B3830" s="110" t="s">
        <v>2014</v>
      </c>
    </row>
    <row r="3831" spans="1:2">
      <c r="A3831" s="112">
        <v>5221300</v>
      </c>
      <c r="B3831" s="110" t="s">
        <v>1699</v>
      </c>
    </row>
    <row r="3832" spans="1:2">
      <c r="A3832" s="112">
        <v>5221301</v>
      </c>
      <c r="B3832" s="110" t="s">
        <v>1867</v>
      </c>
    </row>
    <row r="3833" spans="1:2">
      <c r="A3833" s="112">
        <v>5221302</v>
      </c>
      <c r="B3833" s="110" t="s">
        <v>1380</v>
      </c>
    </row>
    <row r="3834" spans="1:2">
      <c r="A3834" s="112">
        <v>5221303</v>
      </c>
      <c r="B3834" s="110" t="s">
        <v>1380</v>
      </c>
    </row>
    <row r="3835" spans="1:2">
      <c r="A3835" s="112">
        <v>5221304</v>
      </c>
      <c r="B3835" s="110" t="s">
        <v>1380</v>
      </c>
    </row>
    <row r="3836" spans="1:2">
      <c r="A3836" s="112">
        <v>5221305</v>
      </c>
      <c r="B3836" s="110" t="s">
        <v>1380</v>
      </c>
    </row>
    <row r="3837" spans="1:2">
      <c r="A3837" s="112">
        <v>5221306</v>
      </c>
      <c r="B3837" s="110" t="s">
        <v>1700</v>
      </c>
    </row>
    <row r="3838" spans="1:2">
      <c r="A3838" s="112">
        <v>5221307</v>
      </c>
      <c r="B3838" s="110" t="s">
        <v>1380</v>
      </c>
    </row>
    <row r="3839" spans="1:2">
      <c r="A3839" s="112">
        <v>5221308</v>
      </c>
      <c r="B3839" s="110" t="s">
        <v>1701</v>
      </c>
    </row>
    <row r="3840" spans="1:2" ht="25.5">
      <c r="A3840" s="112">
        <v>5221309</v>
      </c>
      <c r="B3840" s="110" t="s">
        <v>1702</v>
      </c>
    </row>
    <row r="3841" spans="1:2">
      <c r="A3841" s="112">
        <v>5221310</v>
      </c>
      <c r="B3841" s="110" t="s">
        <v>1703</v>
      </c>
    </row>
    <row r="3842" spans="1:2">
      <c r="A3842" s="112">
        <v>5221312</v>
      </c>
      <c r="B3842" s="110" t="s">
        <v>1868</v>
      </c>
    </row>
    <row r="3843" spans="1:2">
      <c r="A3843" s="112">
        <v>5221313</v>
      </c>
      <c r="B3843" s="110" t="s">
        <v>2058</v>
      </c>
    </row>
    <row r="3844" spans="1:2" ht="25.5">
      <c r="A3844" s="112">
        <v>5221314</v>
      </c>
      <c r="B3844" s="110" t="s">
        <v>2015</v>
      </c>
    </row>
    <row r="3845" spans="1:2">
      <c r="A3845" s="112">
        <v>5221315</v>
      </c>
      <c r="B3845" s="110" t="s">
        <v>2016</v>
      </c>
    </row>
    <row r="3846" spans="1:2">
      <c r="A3846" s="112">
        <v>5221400</v>
      </c>
      <c r="B3846" s="110" t="s">
        <v>2017</v>
      </c>
    </row>
    <row r="3847" spans="1:2">
      <c r="A3847" s="112">
        <v>5221401</v>
      </c>
      <c r="B3847" s="110" t="s">
        <v>1704</v>
      </c>
    </row>
    <row r="3848" spans="1:2">
      <c r="A3848" s="112">
        <v>5221900</v>
      </c>
      <c r="B3848" s="110" t="s">
        <v>1705</v>
      </c>
    </row>
    <row r="3849" spans="1:2" ht="25.5">
      <c r="A3849" s="112">
        <v>5222100</v>
      </c>
      <c r="B3849" s="110" t="s">
        <v>2047</v>
      </c>
    </row>
    <row r="3850" spans="1:2" ht="25.5">
      <c r="A3850" s="112">
        <v>5222101</v>
      </c>
      <c r="B3850" s="110" t="s">
        <v>2048</v>
      </c>
    </row>
    <row r="3851" spans="1:2" ht="25.5">
      <c r="A3851" s="112">
        <v>5222900</v>
      </c>
      <c r="B3851" s="110" t="s">
        <v>708</v>
      </c>
    </row>
    <row r="3852" spans="1:2" ht="25.5">
      <c r="A3852" s="112">
        <v>5222902</v>
      </c>
      <c r="B3852" s="110" t="s">
        <v>708</v>
      </c>
    </row>
    <row r="3853" spans="1:2">
      <c r="A3853" s="112">
        <v>5223100</v>
      </c>
      <c r="B3853" s="110" t="s">
        <v>1706</v>
      </c>
    </row>
    <row r="3854" spans="1:2">
      <c r="A3854" s="112">
        <v>5223101</v>
      </c>
      <c r="B3854" s="110" t="s">
        <v>1707</v>
      </c>
    </row>
    <row r="3855" spans="1:2" ht="25.5">
      <c r="A3855" s="112">
        <v>5223102</v>
      </c>
      <c r="B3855" s="110" t="s">
        <v>1708</v>
      </c>
    </row>
    <row r="3856" spans="1:2" ht="25.5">
      <c r="A3856" s="112">
        <v>5223103</v>
      </c>
      <c r="B3856" s="110" t="s">
        <v>1709</v>
      </c>
    </row>
    <row r="3857" spans="1:2">
      <c r="A3857" s="112">
        <v>5223200</v>
      </c>
      <c r="B3857" s="110" t="s">
        <v>1710</v>
      </c>
    </row>
    <row r="3858" spans="1:2">
      <c r="A3858" s="112">
        <v>5223300</v>
      </c>
      <c r="B3858" s="110" t="s">
        <v>779</v>
      </c>
    </row>
    <row r="3859" spans="1:2" ht="38.25">
      <c r="A3859" s="112">
        <v>5223302</v>
      </c>
      <c r="B3859" s="110" t="s">
        <v>1711</v>
      </c>
    </row>
    <row r="3860" spans="1:2" ht="25.5">
      <c r="A3860" s="112">
        <v>5223400</v>
      </c>
      <c r="B3860" s="110" t="s">
        <v>1712</v>
      </c>
    </row>
    <row r="3861" spans="1:2">
      <c r="A3861" s="112">
        <v>5223500</v>
      </c>
      <c r="B3861" s="110" t="s">
        <v>1713</v>
      </c>
    </row>
    <row r="3862" spans="1:2">
      <c r="A3862" s="112">
        <v>5223502</v>
      </c>
      <c r="B3862" s="110" t="s">
        <v>1713</v>
      </c>
    </row>
    <row r="3863" spans="1:2" ht="25.5">
      <c r="A3863" s="112">
        <v>5223800</v>
      </c>
      <c r="B3863" s="110" t="s">
        <v>523</v>
      </c>
    </row>
    <row r="3864" spans="1:2" ht="25.5">
      <c r="A3864" s="112">
        <v>5223803</v>
      </c>
      <c r="B3864" s="110" t="s">
        <v>1869</v>
      </c>
    </row>
    <row r="3865" spans="1:2">
      <c r="A3865" s="112">
        <v>5224000</v>
      </c>
      <c r="B3865" s="110" t="s">
        <v>1741</v>
      </c>
    </row>
    <row r="3866" spans="1:2">
      <c r="A3866" s="112">
        <v>5224002</v>
      </c>
      <c r="B3866" s="110" t="s">
        <v>1714</v>
      </c>
    </row>
    <row r="3867" spans="1:2">
      <c r="A3867" s="112">
        <v>5224005</v>
      </c>
      <c r="B3867" s="110" t="s">
        <v>1715</v>
      </c>
    </row>
    <row r="3868" spans="1:2">
      <c r="A3868" s="112">
        <v>5224400</v>
      </c>
      <c r="B3868" s="110" t="s">
        <v>352</v>
      </c>
    </row>
    <row r="3869" spans="1:2" ht="25.5">
      <c r="A3869" s="112">
        <v>5224600</v>
      </c>
      <c r="B3869" s="110" t="s">
        <v>2018</v>
      </c>
    </row>
    <row r="3870" spans="1:2" ht="25.5">
      <c r="A3870" s="112">
        <v>5224602</v>
      </c>
      <c r="B3870" s="110" t="s">
        <v>2134</v>
      </c>
    </row>
    <row r="3871" spans="1:2" ht="48.75" customHeight="1">
      <c r="A3871" s="112">
        <v>5224603</v>
      </c>
      <c r="B3871" s="111" t="s">
        <v>2135</v>
      </c>
    </row>
    <row r="3872" spans="1:2" ht="25.5">
      <c r="A3872" s="112">
        <v>5224604</v>
      </c>
      <c r="B3872" s="111" t="s">
        <v>2198</v>
      </c>
    </row>
    <row r="3873" spans="1:2" ht="25.5">
      <c r="A3873" s="112">
        <v>5225100</v>
      </c>
      <c r="B3873" s="110" t="s">
        <v>2164</v>
      </c>
    </row>
    <row r="3874" spans="1:2">
      <c r="A3874" s="112">
        <v>5225101</v>
      </c>
      <c r="B3874" s="110" t="s">
        <v>2165</v>
      </c>
    </row>
    <row r="3875" spans="1:2">
      <c r="A3875" s="112">
        <v>5225300</v>
      </c>
      <c r="B3875" s="110" t="s">
        <v>1075</v>
      </c>
    </row>
    <row r="3876" spans="1:2" ht="25.5">
      <c r="A3876" s="112">
        <v>5225301</v>
      </c>
      <c r="B3876" s="110" t="s">
        <v>122</v>
      </c>
    </row>
    <row r="3877" spans="1:2">
      <c r="A3877" s="112">
        <v>5225302</v>
      </c>
      <c r="B3877" s="110" t="s">
        <v>123</v>
      </c>
    </row>
    <row r="3878" spans="1:2">
      <c r="A3878" s="112">
        <v>5225600</v>
      </c>
      <c r="B3878" s="110" t="s">
        <v>1930</v>
      </c>
    </row>
    <row r="3879" spans="1:2" ht="25.5">
      <c r="A3879" s="112">
        <v>5270000</v>
      </c>
      <c r="B3879" s="110" t="s">
        <v>1488</v>
      </c>
    </row>
    <row r="3880" spans="1:2" ht="25.5">
      <c r="A3880" s="112">
        <v>5225700</v>
      </c>
      <c r="B3880" s="110" t="s">
        <v>2256</v>
      </c>
    </row>
    <row r="3881" spans="1:2">
      <c r="A3881" s="112">
        <v>5225701</v>
      </c>
      <c r="B3881" s="110" t="s">
        <v>974</v>
      </c>
    </row>
    <row r="3882" spans="1:2" ht="25.5">
      <c r="A3882" s="112">
        <v>5225705</v>
      </c>
      <c r="B3882" s="110" t="s">
        <v>322</v>
      </c>
    </row>
    <row r="3883" spans="1:2" ht="25.5">
      <c r="A3883" s="112">
        <v>5225800</v>
      </c>
      <c r="B3883" s="110" t="s">
        <v>2019</v>
      </c>
    </row>
    <row r="3884" spans="1:2" ht="25.5">
      <c r="A3884" s="112">
        <v>5225803</v>
      </c>
      <c r="B3884" s="110" t="s">
        <v>1931</v>
      </c>
    </row>
    <row r="3885" spans="1:2">
      <c r="A3885" s="112">
        <v>5225807</v>
      </c>
      <c r="B3885" s="110" t="s">
        <v>2182</v>
      </c>
    </row>
    <row r="3886" spans="1:2" ht="38.25">
      <c r="A3886" s="112">
        <v>5225900</v>
      </c>
      <c r="B3886" s="110" t="s">
        <v>1932</v>
      </c>
    </row>
    <row r="3887" spans="1:2" ht="25.5">
      <c r="A3887" s="112">
        <v>5225901</v>
      </c>
      <c r="B3887" s="110" t="s">
        <v>1480</v>
      </c>
    </row>
    <row r="3888" spans="1:2">
      <c r="A3888" s="112">
        <v>5226000</v>
      </c>
      <c r="B3888" s="118" t="s">
        <v>2020</v>
      </c>
    </row>
    <row r="3889" spans="1:2" ht="25.5">
      <c r="A3889" s="112">
        <v>5226003</v>
      </c>
      <c r="B3889" s="110" t="s">
        <v>1192</v>
      </c>
    </row>
    <row r="3890" spans="1:2" ht="25.5">
      <c r="A3890" s="112">
        <v>5226004</v>
      </c>
      <c r="B3890" s="110" t="s">
        <v>1481</v>
      </c>
    </row>
    <row r="3891" spans="1:2" ht="25.5">
      <c r="A3891" s="112">
        <v>5226006</v>
      </c>
      <c r="B3891" s="137" t="s">
        <v>165</v>
      </c>
    </row>
    <row r="3892" spans="1:2">
      <c r="A3892" s="112">
        <v>5226100</v>
      </c>
      <c r="B3892" s="110" t="s">
        <v>1482</v>
      </c>
    </row>
    <row r="3893" spans="1:2">
      <c r="A3893" s="112">
        <v>5226102</v>
      </c>
      <c r="B3893" s="110" t="s">
        <v>1483</v>
      </c>
    </row>
    <row r="3894" spans="1:2">
      <c r="A3894" s="112">
        <v>5226400</v>
      </c>
      <c r="B3894" s="110" t="s">
        <v>2021</v>
      </c>
    </row>
    <row r="3895" spans="1:2" ht="25.5">
      <c r="A3895" s="112">
        <v>5226401</v>
      </c>
      <c r="B3895" s="110" t="s">
        <v>1484</v>
      </c>
    </row>
    <row r="3896" spans="1:2" ht="25.5">
      <c r="A3896" s="112">
        <v>5226404</v>
      </c>
      <c r="B3896" s="110" t="s">
        <v>2022</v>
      </c>
    </row>
    <row r="3897" spans="1:2">
      <c r="A3897" s="112">
        <v>5226900</v>
      </c>
      <c r="B3897" s="110" t="s">
        <v>1527</v>
      </c>
    </row>
    <row r="3898" spans="1:2" ht="25.5">
      <c r="A3898" s="112">
        <v>5226902</v>
      </c>
      <c r="B3898" s="110" t="s">
        <v>1485</v>
      </c>
    </row>
    <row r="3899" spans="1:2">
      <c r="A3899" s="112">
        <v>5226904</v>
      </c>
      <c r="B3899" s="110" t="s">
        <v>1528</v>
      </c>
    </row>
    <row r="3900" spans="1:2" ht="25.5">
      <c r="A3900" s="112">
        <v>5226905</v>
      </c>
      <c r="B3900" s="110" t="s">
        <v>420</v>
      </c>
    </row>
    <row r="3901" spans="1:2">
      <c r="A3901" s="112">
        <v>5226906</v>
      </c>
      <c r="B3901" s="110" t="s">
        <v>1528</v>
      </c>
    </row>
    <row r="3902" spans="1:2">
      <c r="A3902" s="112">
        <v>5227000</v>
      </c>
      <c r="B3902" s="263" t="s">
        <v>2267</v>
      </c>
    </row>
    <row r="3903" spans="1:2" ht="38.25">
      <c r="A3903" s="112">
        <v>5227002</v>
      </c>
      <c r="B3903" s="110" t="s">
        <v>2269</v>
      </c>
    </row>
    <row r="3904" spans="1:2">
      <c r="A3904" s="112">
        <v>5227200</v>
      </c>
      <c r="B3904" s="110" t="s">
        <v>2038</v>
      </c>
    </row>
    <row r="3905" spans="1:2">
      <c r="A3905" s="112">
        <v>5227201</v>
      </c>
      <c r="B3905" s="110" t="s">
        <v>2039</v>
      </c>
    </row>
    <row r="3906" spans="1:2" ht="25.5">
      <c r="A3906" s="112">
        <v>5227209</v>
      </c>
      <c r="B3906" s="110" t="s">
        <v>2063</v>
      </c>
    </row>
    <row r="3907" spans="1:2">
      <c r="A3907" s="112">
        <v>5227210</v>
      </c>
      <c r="B3907" s="110" t="s">
        <v>2062</v>
      </c>
    </row>
    <row r="3908" spans="1:2">
      <c r="A3908" s="112">
        <v>5227211</v>
      </c>
      <c r="B3908" s="110" t="s">
        <v>2169</v>
      </c>
    </row>
    <row r="3909" spans="1:2">
      <c r="A3909" s="112">
        <v>5227212</v>
      </c>
      <c r="B3909" s="110" t="s">
        <v>2170</v>
      </c>
    </row>
    <row r="3910" spans="1:2">
      <c r="A3910" s="112">
        <v>5228000</v>
      </c>
      <c r="B3910" s="110" t="s">
        <v>2025</v>
      </c>
    </row>
    <row r="3911" spans="1:2" ht="25.5">
      <c r="A3911" s="112">
        <v>5228001</v>
      </c>
      <c r="B3911" s="110" t="s">
        <v>2026</v>
      </c>
    </row>
    <row r="3912" spans="1:2">
      <c r="A3912" s="112">
        <v>5228300</v>
      </c>
      <c r="B3912" s="110" t="s">
        <v>2254</v>
      </c>
    </row>
    <row r="3913" spans="1:2" ht="25.5">
      <c r="A3913" s="112">
        <v>5228303</v>
      </c>
      <c r="B3913" s="110" t="s">
        <v>2255</v>
      </c>
    </row>
    <row r="3914" spans="1:2" ht="25.5">
      <c r="A3914" s="112">
        <v>5228400</v>
      </c>
      <c r="B3914" s="110" t="s">
        <v>2194</v>
      </c>
    </row>
    <row r="3915" spans="1:2" ht="25.5">
      <c r="A3915" s="112">
        <v>5228401</v>
      </c>
      <c r="B3915" s="110" t="s">
        <v>2189</v>
      </c>
    </row>
    <row r="3916" spans="1:2" ht="25.5">
      <c r="A3916" s="112">
        <v>5228402</v>
      </c>
      <c r="B3916" s="110" t="s">
        <v>2191</v>
      </c>
    </row>
    <row r="3917" spans="1:2">
      <c r="A3917" s="112">
        <v>5230000</v>
      </c>
      <c r="B3917" s="110" t="s">
        <v>669</v>
      </c>
    </row>
    <row r="3918" spans="1:2">
      <c r="A3918" s="112">
        <v>5230100</v>
      </c>
      <c r="B3918" s="110" t="s">
        <v>1599</v>
      </c>
    </row>
    <row r="3919" spans="1:2" ht="25.5">
      <c r="A3919" s="112">
        <v>5260000</v>
      </c>
      <c r="B3919" s="110" t="s">
        <v>1486</v>
      </c>
    </row>
    <row r="3920" spans="1:2" ht="25.5">
      <c r="A3920" s="112">
        <v>5260100</v>
      </c>
      <c r="B3920" s="110" t="s">
        <v>1600</v>
      </c>
    </row>
    <row r="3921" spans="1:2" ht="25.5">
      <c r="A3921" s="112">
        <v>5260200</v>
      </c>
      <c r="B3921" s="110" t="s">
        <v>1487</v>
      </c>
    </row>
    <row r="3922" spans="1:2">
      <c r="A3922" s="112">
        <v>5268200</v>
      </c>
      <c r="B3922" s="110" t="s">
        <v>1083</v>
      </c>
    </row>
    <row r="3923" spans="1:2">
      <c r="A3923" s="112"/>
      <c r="B3923" s="76"/>
    </row>
    <row r="3924" spans="1:2">
      <c r="A3924" s="112">
        <v>5268200</v>
      </c>
      <c r="B3924" s="262"/>
    </row>
    <row r="3925" spans="1:2">
      <c r="A3925" s="261"/>
      <c r="B3925" s="262"/>
    </row>
    <row r="3926" spans="1:2">
      <c r="A3926" s="261"/>
      <c r="B3926" s="262"/>
    </row>
    <row r="3927" spans="1:2" ht="51">
      <c r="A3927" s="112">
        <v>5300000</v>
      </c>
      <c r="B3927" s="111" t="s">
        <v>1341</v>
      </c>
    </row>
    <row r="3928" spans="1:2">
      <c r="A3928" s="112">
        <v>5300100</v>
      </c>
      <c r="B3928" s="110" t="s">
        <v>1342</v>
      </c>
    </row>
    <row r="3929" spans="1:2" ht="25.5">
      <c r="A3929" s="112">
        <v>5500000</v>
      </c>
      <c r="B3929" s="110" t="s">
        <v>1489</v>
      </c>
    </row>
    <row r="3930" spans="1:2">
      <c r="A3930" s="112">
        <v>5500200</v>
      </c>
      <c r="B3930" s="110" t="s">
        <v>204</v>
      </c>
    </row>
    <row r="3931" spans="1:2">
      <c r="A3931" s="112">
        <v>5500300</v>
      </c>
      <c r="B3931" s="110" t="s">
        <v>1490</v>
      </c>
    </row>
    <row r="3932" spans="1:2">
      <c r="A3932" s="112">
        <v>5500301</v>
      </c>
      <c r="B3932" s="110" t="s">
        <v>992</v>
      </c>
    </row>
    <row r="3933" spans="1:2">
      <c r="A3933" s="112">
        <v>5500302</v>
      </c>
      <c r="B3933" s="110" t="s">
        <v>982</v>
      </c>
    </row>
    <row r="3934" spans="1:2" ht="25.5">
      <c r="A3934" s="112">
        <v>5500303</v>
      </c>
      <c r="B3934" s="110" t="s">
        <v>983</v>
      </c>
    </row>
    <row r="3935" spans="1:2">
      <c r="A3935" s="112">
        <v>5500400</v>
      </c>
      <c r="B3935" s="110" t="s">
        <v>1063</v>
      </c>
    </row>
    <row r="3936" spans="1:2">
      <c r="A3936" s="112">
        <v>5500500</v>
      </c>
      <c r="B3936" s="110" t="s">
        <v>1146</v>
      </c>
    </row>
    <row r="3937" spans="1:2">
      <c r="A3937" s="112">
        <v>5500600</v>
      </c>
      <c r="B3937" s="110" t="s">
        <v>984</v>
      </c>
    </row>
    <row r="3938" spans="1:2">
      <c r="A3938" s="112">
        <v>5500601</v>
      </c>
      <c r="B3938" s="110" t="s">
        <v>985</v>
      </c>
    </row>
    <row r="3939" spans="1:2">
      <c r="A3939" s="112">
        <v>6000000</v>
      </c>
      <c r="B3939" s="110" t="s">
        <v>330</v>
      </c>
    </row>
    <row r="3940" spans="1:2">
      <c r="A3940" s="112">
        <v>6000100</v>
      </c>
      <c r="B3940" s="110" t="s">
        <v>308</v>
      </c>
    </row>
    <row r="3941" spans="1:2" ht="25.5">
      <c r="A3941" s="112">
        <v>6000200</v>
      </c>
      <c r="B3941" s="110" t="s">
        <v>199</v>
      </c>
    </row>
    <row r="3942" spans="1:2">
      <c r="A3942" s="112">
        <v>6000300</v>
      </c>
      <c r="B3942" s="110" t="s">
        <v>200</v>
      </c>
    </row>
    <row r="3943" spans="1:2">
      <c r="A3943" s="112">
        <v>6000400</v>
      </c>
      <c r="B3943" s="110" t="s">
        <v>986</v>
      </c>
    </row>
    <row r="3944" spans="1:2">
      <c r="A3944" s="112">
        <v>6000500</v>
      </c>
      <c r="B3944" s="110" t="s">
        <v>506</v>
      </c>
    </row>
    <row r="3945" spans="1:2" ht="25.5">
      <c r="A3945" s="112">
        <v>6010000</v>
      </c>
      <c r="B3945" s="110" t="s">
        <v>987</v>
      </c>
    </row>
    <row r="3946" spans="1:2">
      <c r="A3946" s="112">
        <v>7010000</v>
      </c>
      <c r="B3946" s="110" t="s">
        <v>988</v>
      </c>
    </row>
    <row r="3947" spans="1:2">
      <c r="A3947" s="112">
        <v>7010100</v>
      </c>
      <c r="B3947" s="110" t="s">
        <v>989</v>
      </c>
    </row>
    <row r="3948" spans="1:2" ht="25.5">
      <c r="A3948" s="112">
        <v>7050000</v>
      </c>
      <c r="B3948" s="110" t="s">
        <v>709</v>
      </c>
    </row>
    <row r="3949" spans="1:2" ht="38.25">
      <c r="A3949" s="112">
        <v>7050100</v>
      </c>
      <c r="B3949" s="110" t="s">
        <v>206</v>
      </c>
    </row>
    <row r="3950" spans="1:2" ht="25.5">
      <c r="A3950" s="112">
        <v>7050200</v>
      </c>
      <c r="B3950" s="110" t="s">
        <v>47</v>
      </c>
    </row>
    <row r="3951" spans="1:2" ht="25.5">
      <c r="A3951" s="112">
        <v>7050300</v>
      </c>
      <c r="B3951" s="110" t="s">
        <v>1201</v>
      </c>
    </row>
    <row r="3952" spans="1:2" ht="25.5">
      <c r="A3952" s="112">
        <v>7050400</v>
      </c>
      <c r="B3952" s="110" t="s">
        <v>388</v>
      </c>
    </row>
    <row r="3953" spans="1:2">
      <c r="A3953" s="112">
        <v>7050401</v>
      </c>
      <c r="B3953" s="110" t="s">
        <v>389</v>
      </c>
    </row>
    <row r="3954" spans="1:2">
      <c r="A3954" s="112">
        <v>7050402</v>
      </c>
      <c r="B3954" s="110" t="s">
        <v>927</v>
      </c>
    </row>
    <row r="3955" spans="1:2">
      <c r="A3955" s="112">
        <v>7050403</v>
      </c>
      <c r="B3955" s="110" t="s">
        <v>520</v>
      </c>
    </row>
    <row r="3956" spans="1:2">
      <c r="A3956" s="112">
        <v>7050404</v>
      </c>
      <c r="B3956" s="110" t="s">
        <v>1206</v>
      </c>
    </row>
    <row r="3957" spans="1:2">
      <c r="A3957" s="112">
        <v>7050405</v>
      </c>
      <c r="B3957" s="110" t="s">
        <v>863</v>
      </c>
    </row>
    <row r="3958" spans="1:2">
      <c r="A3958" s="112">
        <v>7050406</v>
      </c>
      <c r="B3958" s="110" t="s">
        <v>1397</v>
      </c>
    </row>
    <row r="3959" spans="1:2">
      <c r="A3959" s="112">
        <v>7050407</v>
      </c>
      <c r="B3959" s="110" t="s">
        <v>1398</v>
      </c>
    </row>
    <row r="3960" spans="1:2">
      <c r="A3960" s="112">
        <v>7050408</v>
      </c>
      <c r="B3960" s="110" t="s">
        <v>919</v>
      </c>
    </row>
    <row r="3961" spans="1:2">
      <c r="A3961" s="112">
        <v>7050409</v>
      </c>
      <c r="B3961" s="110" t="s">
        <v>1339</v>
      </c>
    </row>
    <row r="3962" spans="1:2" ht="25.5">
      <c r="A3962" s="112">
        <v>7050500</v>
      </c>
      <c r="B3962" s="110" t="s">
        <v>947</v>
      </c>
    </row>
    <row r="3963" spans="1:2">
      <c r="A3963" s="112">
        <v>7050501</v>
      </c>
      <c r="B3963" s="110" t="s">
        <v>389</v>
      </c>
    </row>
    <row r="3964" spans="1:2">
      <c r="A3964" s="112">
        <v>7050502</v>
      </c>
      <c r="B3964" s="110" t="s">
        <v>927</v>
      </c>
    </row>
    <row r="3965" spans="1:2">
      <c r="A3965" s="112">
        <v>7050503</v>
      </c>
      <c r="B3965" s="110" t="s">
        <v>520</v>
      </c>
    </row>
    <row r="3966" spans="1:2">
      <c r="A3966" s="112">
        <v>7050505</v>
      </c>
      <c r="B3966" s="110" t="s">
        <v>863</v>
      </c>
    </row>
    <row r="3967" spans="1:2">
      <c r="A3967" s="112">
        <v>7050506</v>
      </c>
      <c r="B3967" s="110" t="s">
        <v>1397</v>
      </c>
    </row>
    <row r="3968" spans="1:2">
      <c r="A3968" s="112">
        <v>7050507</v>
      </c>
      <c r="B3968" s="110" t="s">
        <v>1398</v>
      </c>
    </row>
    <row r="3969" spans="1:2">
      <c r="A3969" s="112">
        <v>7050508</v>
      </c>
      <c r="B3969" s="110" t="s">
        <v>919</v>
      </c>
    </row>
    <row r="3970" spans="1:2">
      <c r="A3970" s="112">
        <v>7050509</v>
      </c>
      <c r="B3970" s="110" t="s">
        <v>1339</v>
      </c>
    </row>
    <row r="3971" spans="1:2" ht="25.5">
      <c r="A3971" s="112">
        <v>7050600</v>
      </c>
      <c r="B3971" s="110" t="s">
        <v>1054</v>
      </c>
    </row>
    <row r="3972" spans="1:2">
      <c r="A3972" s="112">
        <v>7050601</v>
      </c>
      <c r="B3972" s="110" t="s">
        <v>389</v>
      </c>
    </row>
    <row r="3973" spans="1:2">
      <c r="A3973" s="112">
        <v>7050602</v>
      </c>
      <c r="B3973" s="110" t="s">
        <v>927</v>
      </c>
    </row>
    <row r="3974" spans="1:2">
      <c r="A3974" s="112">
        <v>7050603</v>
      </c>
      <c r="B3974" s="110" t="s">
        <v>520</v>
      </c>
    </row>
    <row r="3975" spans="1:2">
      <c r="A3975" s="112">
        <v>7050604</v>
      </c>
      <c r="B3975" s="110" t="s">
        <v>1206</v>
      </c>
    </row>
    <row r="3976" spans="1:2">
      <c r="A3976" s="112">
        <v>7050605</v>
      </c>
      <c r="B3976" s="110" t="s">
        <v>863</v>
      </c>
    </row>
    <row r="3977" spans="1:2">
      <c r="A3977" s="112">
        <v>7050606</v>
      </c>
      <c r="B3977" s="110" t="s">
        <v>1397</v>
      </c>
    </row>
    <row r="3978" spans="1:2">
      <c r="A3978" s="112">
        <v>7050607</v>
      </c>
      <c r="B3978" s="110" t="s">
        <v>1398</v>
      </c>
    </row>
    <row r="3979" spans="1:2">
      <c r="A3979" s="112">
        <v>7050608</v>
      </c>
      <c r="B3979" s="110" t="s">
        <v>919</v>
      </c>
    </row>
    <row r="3980" spans="1:2">
      <c r="A3980" s="112">
        <v>7050609</v>
      </c>
      <c r="B3980" s="110" t="s">
        <v>1339</v>
      </c>
    </row>
    <row r="3981" spans="1:2" ht="25.5">
      <c r="A3981" s="112">
        <v>7050700</v>
      </c>
      <c r="B3981" s="110" t="s">
        <v>429</v>
      </c>
    </row>
    <row r="3982" spans="1:2">
      <c r="A3982" s="112">
        <v>7050703</v>
      </c>
      <c r="B3982" s="110" t="s">
        <v>520</v>
      </c>
    </row>
    <row r="3983" spans="1:2">
      <c r="A3983" s="112">
        <v>7050706</v>
      </c>
      <c r="B3983" s="110" t="s">
        <v>1397</v>
      </c>
    </row>
    <row r="3984" spans="1:2">
      <c r="A3984" s="112">
        <v>7050707</v>
      </c>
      <c r="B3984" s="110" t="s">
        <v>1398</v>
      </c>
    </row>
    <row r="3985" spans="1:2">
      <c r="A3985" s="112">
        <v>7050708</v>
      </c>
      <c r="B3985" s="110" t="s">
        <v>919</v>
      </c>
    </row>
    <row r="3986" spans="1:2">
      <c r="A3986" s="112">
        <v>7050709</v>
      </c>
      <c r="B3986" s="110" t="s">
        <v>1339</v>
      </c>
    </row>
    <row r="3987" spans="1:2">
      <c r="A3987" s="112">
        <v>7950000</v>
      </c>
      <c r="B3987" s="110" t="s">
        <v>1019</v>
      </c>
    </row>
    <row r="3988" spans="1:2">
      <c r="A3988" s="112">
        <v>7950100</v>
      </c>
      <c r="B3988" s="110" t="s">
        <v>2032</v>
      </c>
    </row>
    <row r="3989" spans="1:2">
      <c r="A3989" s="112">
        <v>7950200</v>
      </c>
      <c r="B3989" s="110" t="s">
        <v>2049</v>
      </c>
    </row>
    <row r="3990" spans="1:2">
      <c r="A3990" s="112">
        <v>7950300</v>
      </c>
      <c r="B3990" s="110" t="s">
        <v>990</v>
      </c>
    </row>
    <row r="3991" spans="1:2">
      <c r="A3991" s="112">
        <v>7950400</v>
      </c>
      <c r="B3991" s="110" t="s">
        <v>1343</v>
      </c>
    </row>
    <row r="3992" spans="1:2" ht="25.5">
      <c r="A3992" s="112">
        <v>7950500</v>
      </c>
      <c r="B3992" s="110" t="s">
        <v>1870</v>
      </c>
    </row>
    <row r="3993" spans="1:2" ht="25.5">
      <c r="A3993" s="112">
        <v>7950600</v>
      </c>
      <c r="B3993" s="110" t="s">
        <v>1344</v>
      </c>
    </row>
    <row r="3994" spans="1:2" ht="25.5">
      <c r="A3994" s="112">
        <v>7950700</v>
      </c>
      <c r="B3994" s="110" t="s">
        <v>2031</v>
      </c>
    </row>
    <row r="3995" spans="1:2" ht="15" customHeight="1">
      <c r="A3995" s="112">
        <v>7950800</v>
      </c>
      <c r="B3995" s="110" t="s">
        <v>65</v>
      </c>
    </row>
    <row r="3996" spans="1:2">
      <c r="A3996" s="112">
        <v>7950900</v>
      </c>
      <c r="B3996" s="110" t="s">
        <v>2035</v>
      </c>
    </row>
    <row r="3997" spans="1:2">
      <c r="A3997" s="112">
        <v>7951000</v>
      </c>
      <c r="B3997" s="110" t="s">
        <v>1859</v>
      </c>
    </row>
    <row r="3998" spans="1:2">
      <c r="A3998" s="112">
        <v>7951100</v>
      </c>
      <c r="B3998" s="110" t="s">
        <v>735</v>
      </c>
    </row>
    <row r="3999" spans="1:2">
      <c r="A3999" s="112">
        <v>7951200</v>
      </c>
      <c r="B3999" s="110" t="s">
        <v>1860</v>
      </c>
    </row>
    <row r="4000" spans="1:2">
      <c r="A4000" s="112">
        <v>7951300</v>
      </c>
      <c r="B4000" s="110" t="s">
        <v>278</v>
      </c>
    </row>
    <row r="4001" spans="1:2" ht="25.5">
      <c r="A4001" s="112">
        <v>7951301</v>
      </c>
      <c r="B4001" s="110" t="s">
        <v>2023</v>
      </c>
    </row>
    <row r="4002" spans="1:2" ht="25.5">
      <c r="A4002" s="112">
        <v>7951302</v>
      </c>
      <c r="B4002" s="110" t="s">
        <v>1681</v>
      </c>
    </row>
    <row r="4003" spans="1:2" ht="25.5">
      <c r="A4003" s="112">
        <v>7951303</v>
      </c>
      <c r="B4003" s="110" t="s">
        <v>15</v>
      </c>
    </row>
    <row r="4004" spans="1:2" ht="25.5">
      <c r="A4004" s="112">
        <v>7951304</v>
      </c>
      <c r="B4004" s="110" t="s">
        <v>16</v>
      </c>
    </row>
    <row r="4005" spans="1:2" ht="25.5">
      <c r="A4005" s="112">
        <v>7951400</v>
      </c>
      <c r="B4005" s="110" t="s">
        <v>2027</v>
      </c>
    </row>
    <row r="4006" spans="1:2" ht="17.25" customHeight="1">
      <c r="A4006" s="112">
        <v>7951500</v>
      </c>
      <c r="B4006" s="110" t="s">
        <v>2123</v>
      </c>
    </row>
    <row r="4007" spans="1:2">
      <c r="A4007" s="112">
        <v>7951600</v>
      </c>
      <c r="B4007" s="110" t="s">
        <v>2028</v>
      </c>
    </row>
    <row r="4008" spans="1:2">
      <c r="A4008" s="112">
        <v>7951700</v>
      </c>
      <c r="B4008" s="110" t="s">
        <v>2046</v>
      </c>
    </row>
    <row r="4009" spans="1:2">
      <c r="A4009" s="112">
        <v>7951800</v>
      </c>
      <c r="B4009" s="110" t="s">
        <v>2029</v>
      </c>
    </row>
    <row r="4010" spans="1:2">
      <c r="A4010" s="112">
        <v>7951900</v>
      </c>
      <c r="B4010" s="110" t="s">
        <v>2030</v>
      </c>
    </row>
    <row r="4011" spans="1:2">
      <c r="A4011" s="112">
        <v>7952000</v>
      </c>
      <c r="B4011" s="110" t="s">
        <v>2033</v>
      </c>
    </row>
    <row r="4012" spans="1:2">
      <c r="A4012" s="112">
        <v>7952100</v>
      </c>
      <c r="B4012" s="110" t="s">
        <v>2034</v>
      </c>
    </row>
    <row r="4013" spans="1:2">
      <c r="A4013" s="112">
        <v>7952200</v>
      </c>
      <c r="B4013" s="110" t="s">
        <v>2037</v>
      </c>
    </row>
    <row r="4014" spans="1:2">
      <c r="A4014" s="112">
        <v>7952300</v>
      </c>
      <c r="B4014" s="138" t="s">
        <v>2051</v>
      </c>
    </row>
    <row r="4015" spans="1:2" ht="25.5">
      <c r="A4015" s="112">
        <v>7952400</v>
      </c>
      <c r="B4015" s="138" t="s">
        <v>2059</v>
      </c>
    </row>
    <row r="4016" spans="1:2">
      <c r="A4016" s="112">
        <v>9980000</v>
      </c>
      <c r="B4016" s="110" t="s">
        <v>2024</v>
      </c>
    </row>
    <row r="4017" spans="1:2">
      <c r="A4017" s="112">
        <v>9990000</v>
      </c>
      <c r="B4017" s="110" t="s">
        <v>1861</v>
      </c>
    </row>
  </sheetData>
  <sheetProtection selectLockedCells="1" selectUnlockedCells="1"/>
  <phoneticPr fontId="0" type="noConversion"/>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sheetPr codeName="Лист28"/>
  <dimension ref="A1:B1932"/>
  <sheetViews>
    <sheetView showGridLines="0" topLeftCell="A1820" zoomScaleSheetLayoutView="120" workbookViewId="0">
      <selection activeCell="B1882" sqref="B1882"/>
    </sheetView>
  </sheetViews>
  <sheetFormatPr defaultColWidth="9.140625" defaultRowHeight="12.75"/>
  <cols>
    <col min="1" max="1" width="7.140625" style="61" customWidth="1"/>
    <col min="2" max="2" width="128" style="105" customWidth="1"/>
    <col min="3" max="16384" width="9.140625" style="45"/>
  </cols>
  <sheetData>
    <row r="1" spans="2:2" hidden="1">
      <c r="B1" s="104"/>
    </row>
    <row r="2" spans="2:2" hidden="1"/>
    <row r="3" spans="2:2" hidden="1"/>
    <row r="4" spans="2:2" hidden="1"/>
    <row r="5" spans="2:2" hidden="1"/>
    <row r="6" spans="2:2" hidden="1"/>
    <row r="7" spans="2:2" hidden="1"/>
    <row r="8" spans="2:2" hidden="1"/>
    <row r="9" spans="2:2" hidden="1"/>
    <row r="10" spans="2:2" hidden="1"/>
    <row r="11" spans="2:2" hidden="1"/>
    <row r="12" spans="2:2" hidden="1"/>
    <row r="13" spans="2:2" hidden="1"/>
    <row r="14" spans="2:2" hidden="1"/>
    <row r="15" spans="2:2" hidden="1"/>
    <row r="16" spans="2: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t="10.5" hidden="1" customHeight="1"/>
    <row r="1806" hidden="1"/>
    <row r="1807" hidden="1"/>
    <row r="1808" hidden="1"/>
    <row r="1809" spans="1:2" hidden="1"/>
    <row r="1810" spans="1:2" hidden="1"/>
    <row r="1811" spans="1:2" hidden="1"/>
    <row r="1812" spans="1:2" hidden="1"/>
    <row r="1813" spans="1:2" hidden="1"/>
    <row r="1814" spans="1:2" hidden="1"/>
    <row r="1815" spans="1:2" hidden="1"/>
    <row r="1816" spans="1:2" hidden="1"/>
    <row r="1817" spans="1:2" hidden="1"/>
    <row r="1818" spans="1:2" hidden="1"/>
    <row r="1819" spans="1:2" hidden="1"/>
    <row r="1820" spans="1:2" ht="25.5">
      <c r="A1820" s="103">
        <v>100</v>
      </c>
      <c r="B1820" s="106" t="s">
        <v>1107</v>
      </c>
    </row>
    <row r="1821" spans="1:2">
      <c r="A1821" s="103">
        <v>110</v>
      </c>
      <c r="B1821" s="106" t="s">
        <v>1108</v>
      </c>
    </row>
    <row r="1822" spans="1:2">
      <c r="A1822" s="103">
        <v>111</v>
      </c>
      <c r="B1822" s="106" t="s">
        <v>1109</v>
      </c>
    </row>
    <row r="1823" spans="1:2">
      <c r="A1823" s="103">
        <v>112</v>
      </c>
      <c r="B1823" s="106" t="s">
        <v>1110</v>
      </c>
    </row>
    <row r="1824" spans="1:2">
      <c r="A1824" s="103">
        <v>120</v>
      </c>
      <c r="B1824" s="106" t="s">
        <v>1111</v>
      </c>
    </row>
    <row r="1825" spans="1:2">
      <c r="A1825" s="103">
        <v>121</v>
      </c>
      <c r="B1825" s="106" t="s">
        <v>1109</v>
      </c>
    </row>
    <row r="1826" spans="1:2">
      <c r="A1826" s="103">
        <v>122</v>
      </c>
      <c r="B1826" s="106" t="s">
        <v>1110</v>
      </c>
    </row>
    <row r="1827" spans="1:2">
      <c r="A1827" s="103">
        <v>130</v>
      </c>
      <c r="B1827" s="106" t="s">
        <v>533</v>
      </c>
    </row>
    <row r="1828" spans="1:2">
      <c r="A1828" s="103">
        <v>131</v>
      </c>
      <c r="B1828" s="106" t="s">
        <v>534</v>
      </c>
    </row>
    <row r="1829" spans="1:2">
      <c r="A1829" s="103">
        <v>132</v>
      </c>
      <c r="B1829" s="106" t="s">
        <v>535</v>
      </c>
    </row>
    <row r="1830" spans="1:2">
      <c r="A1830" s="103">
        <v>133</v>
      </c>
      <c r="B1830" s="106" t="s">
        <v>536</v>
      </c>
    </row>
    <row r="1831" spans="1:2">
      <c r="A1831" s="103">
        <v>134</v>
      </c>
      <c r="B1831" s="106" t="s">
        <v>537</v>
      </c>
    </row>
    <row r="1832" spans="1:2">
      <c r="A1832" s="103">
        <v>140</v>
      </c>
      <c r="B1832" s="106" t="s">
        <v>538</v>
      </c>
    </row>
    <row r="1833" spans="1:2">
      <c r="A1833" s="103">
        <v>141</v>
      </c>
      <c r="B1833" s="106" t="s">
        <v>1109</v>
      </c>
    </row>
    <row r="1834" spans="1:2" ht="25.5">
      <c r="A1834" s="103">
        <v>142</v>
      </c>
      <c r="B1834" s="106" t="s">
        <v>539</v>
      </c>
    </row>
    <row r="1835" spans="1:2">
      <c r="A1835" s="103">
        <v>200</v>
      </c>
      <c r="B1835" s="106" t="s">
        <v>540</v>
      </c>
    </row>
    <row r="1836" spans="1:2">
      <c r="A1836" s="103">
        <v>210</v>
      </c>
      <c r="B1836" s="106" t="s">
        <v>541</v>
      </c>
    </row>
    <row r="1837" spans="1:2" ht="25.5">
      <c r="A1837" s="103">
        <v>211</v>
      </c>
      <c r="B1837" s="106" t="s">
        <v>542</v>
      </c>
    </row>
    <row r="1838" spans="1:2" ht="25.5">
      <c r="A1838" s="103">
        <v>212</v>
      </c>
      <c r="B1838" s="106" t="s">
        <v>543</v>
      </c>
    </row>
    <row r="1839" spans="1:2" ht="25.5">
      <c r="A1839" s="103">
        <v>213</v>
      </c>
      <c r="B1839" s="106" t="s">
        <v>544</v>
      </c>
    </row>
    <row r="1840" spans="1:2" ht="25.5">
      <c r="A1840" s="103">
        <v>214</v>
      </c>
      <c r="B1840" s="106" t="s">
        <v>545</v>
      </c>
    </row>
    <row r="1841" spans="1:2" ht="25.5">
      <c r="A1841" s="103">
        <v>215</v>
      </c>
      <c r="B1841" s="106" t="s">
        <v>546</v>
      </c>
    </row>
    <row r="1842" spans="1:2" ht="25.5">
      <c r="A1842" s="103">
        <v>216</v>
      </c>
      <c r="B1842" s="106" t="s">
        <v>1118</v>
      </c>
    </row>
    <row r="1843" spans="1:2" ht="25.5">
      <c r="A1843" s="103">
        <v>217</v>
      </c>
      <c r="B1843" s="106" t="s">
        <v>1119</v>
      </c>
    </row>
    <row r="1844" spans="1:2" ht="25.5">
      <c r="A1844" s="103">
        <v>218</v>
      </c>
      <c r="B1844" s="106" t="s">
        <v>1117</v>
      </c>
    </row>
    <row r="1845" spans="1:2">
      <c r="A1845" s="103">
        <v>219</v>
      </c>
      <c r="B1845" s="106" t="s">
        <v>1650</v>
      </c>
    </row>
    <row r="1846" spans="1:2" ht="25.5">
      <c r="A1846" s="103">
        <v>220</v>
      </c>
      <c r="B1846" s="106" t="s">
        <v>1651</v>
      </c>
    </row>
    <row r="1847" spans="1:2">
      <c r="A1847" s="103">
        <v>221</v>
      </c>
      <c r="B1847" s="106" t="s">
        <v>1652</v>
      </c>
    </row>
    <row r="1848" spans="1:2">
      <c r="A1848" s="103">
        <v>222</v>
      </c>
      <c r="B1848" s="106" t="s">
        <v>1653</v>
      </c>
    </row>
    <row r="1849" spans="1:2">
      <c r="A1849" s="103">
        <v>223</v>
      </c>
      <c r="B1849" s="106" t="s">
        <v>289</v>
      </c>
    </row>
    <row r="1850" spans="1:2">
      <c r="A1850" s="103">
        <v>224</v>
      </c>
      <c r="B1850" s="106" t="s">
        <v>167</v>
      </c>
    </row>
    <row r="1851" spans="1:2">
      <c r="A1851" s="103">
        <v>225</v>
      </c>
      <c r="B1851" s="106" t="s">
        <v>632</v>
      </c>
    </row>
    <row r="1852" spans="1:2">
      <c r="A1852" s="103">
        <v>226</v>
      </c>
      <c r="B1852" s="106" t="s">
        <v>633</v>
      </c>
    </row>
    <row r="1853" spans="1:2">
      <c r="A1853" s="103">
        <v>230</v>
      </c>
      <c r="B1853" s="106" t="s">
        <v>1654</v>
      </c>
    </row>
    <row r="1854" spans="1:2">
      <c r="A1854" s="103">
        <v>240</v>
      </c>
      <c r="B1854" s="106" t="s">
        <v>1655</v>
      </c>
    </row>
    <row r="1855" spans="1:2">
      <c r="A1855" s="103">
        <v>241</v>
      </c>
      <c r="B1855" s="106" t="s">
        <v>211</v>
      </c>
    </row>
    <row r="1856" spans="1:2">
      <c r="A1856" s="103">
        <v>242</v>
      </c>
      <c r="B1856" s="106" t="s">
        <v>1656</v>
      </c>
    </row>
    <row r="1857" spans="1:2">
      <c r="A1857" s="103">
        <v>243</v>
      </c>
      <c r="B1857" s="106" t="s">
        <v>1657</v>
      </c>
    </row>
    <row r="1858" spans="1:2">
      <c r="A1858" s="103">
        <v>244</v>
      </c>
      <c r="B1858" s="106" t="s">
        <v>1658</v>
      </c>
    </row>
    <row r="1859" spans="1:2">
      <c r="A1859" s="103">
        <v>300</v>
      </c>
      <c r="B1859" s="106" t="s">
        <v>1659</v>
      </c>
    </row>
    <row r="1860" spans="1:2">
      <c r="A1860" s="103">
        <v>310</v>
      </c>
      <c r="B1860" s="106" t="s">
        <v>1660</v>
      </c>
    </row>
    <row r="1861" spans="1:2">
      <c r="A1861" s="103">
        <v>311</v>
      </c>
      <c r="B1861" s="106" t="s">
        <v>1661</v>
      </c>
    </row>
    <row r="1862" spans="1:2">
      <c r="A1862" s="103">
        <v>312</v>
      </c>
      <c r="B1862" s="106" t="s">
        <v>1662</v>
      </c>
    </row>
    <row r="1863" spans="1:2">
      <c r="A1863" s="103">
        <v>313</v>
      </c>
      <c r="B1863" s="106" t="s">
        <v>1663</v>
      </c>
    </row>
    <row r="1864" spans="1:2">
      <c r="A1864" s="103">
        <v>314</v>
      </c>
      <c r="B1864" s="106" t="s">
        <v>1664</v>
      </c>
    </row>
    <row r="1865" spans="1:2">
      <c r="A1865" s="103">
        <v>320</v>
      </c>
      <c r="B1865" s="106" t="s">
        <v>1665</v>
      </c>
    </row>
    <row r="1866" spans="1:2">
      <c r="A1866" s="103">
        <v>321</v>
      </c>
      <c r="B1866" s="106" t="s">
        <v>1666</v>
      </c>
    </row>
    <row r="1867" spans="1:2">
      <c r="A1867" s="103">
        <v>322</v>
      </c>
      <c r="B1867" s="106" t="s">
        <v>1667</v>
      </c>
    </row>
    <row r="1868" spans="1:2">
      <c r="A1868" s="103">
        <v>323</v>
      </c>
      <c r="B1868" s="106" t="s">
        <v>1668</v>
      </c>
    </row>
    <row r="1869" spans="1:2">
      <c r="A1869" s="103">
        <v>330</v>
      </c>
      <c r="B1869" s="106" t="s">
        <v>1669</v>
      </c>
    </row>
    <row r="1870" spans="1:2">
      <c r="A1870" s="103">
        <v>340</v>
      </c>
      <c r="B1870" s="106" t="s">
        <v>1670</v>
      </c>
    </row>
    <row r="1871" spans="1:2">
      <c r="A1871" s="103">
        <v>350</v>
      </c>
      <c r="B1871" s="106" t="s">
        <v>1671</v>
      </c>
    </row>
    <row r="1872" spans="1:2">
      <c r="A1872" s="103">
        <v>360</v>
      </c>
      <c r="B1872" s="106" t="s">
        <v>1672</v>
      </c>
    </row>
    <row r="1873" spans="1:2" ht="12.75" customHeight="1">
      <c r="A1873" s="103">
        <v>400</v>
      </c>
      <c r="B1873" s="106" t="s">
        <v>1260</v>
      </c>
    </row>
    <row r="1874" spans="1:2">
      <c r="A1874" s="103">
        <v>410</v>
      </c>
      <c r="B1874" s="106" t="s">
        <v>1673</v>
      </c>
    </row>
    <row r="1875" spans="1:2">
      <c r="A1875" s="103">
        <v>411</v>
      </c>
      <c r="B1875" s="106" t="s">
        <v>1674</v>
      </c>
    </row>
    <row r="1876" spans="1:2">
      <c r="A1876" s="103">
        <v>412</v>
      </c>
      <c r="B1876" s="106" t="s">
        <v>1675</v>
      </c>
    </row>
    <row r="1877" spans="1:2">
      <c r="A1877" s="103">
        <v>413</v>
      </c>
      <c r="B1877" s="106" t="s">
        <v>133</v>
      </c>
    </row>
    <row r="1878" spans="1:2">
      <c r="A1878" s="103">
        <v>414</v>
      </c>
      <c r="B1878" s="106" t="s">
        <v>134</v>
      </c>
    </row>
    <row r="1879" spans="1:2">
      <c r="A1879" s="103">
        <v>415</v>
      </c>
      <c r="B1879" s="106" t="s">
        <v>135</v>
      </c>
    </row>
    <row r="1880" spans="1:2">
      <c r="A1880" s="103">
        <v>420</v>
      </c>
      <c r="B1880" s="106" t="s">
        <v>136</v>
      </c>
    </row>
    <row r="1881" spans="1:2" ht="25.5">
      <c r="A1881" s="103">
        <v>421</v>
      </c>
      <c r="B1881" s="106" t="s">
        <v>137</v>
      </c>
    </row>
    <row r="1882" spans="1:2" ht="25.5">
      <c r="A1882" s="103">
        <v>422</v>
      </c>
      <c r="B1882" s="106" t="s">
        <v>138</v>
      </c>
    </row>
    <row r="1883" spans="1:2">
      <c r="A1883" s="103">
        <v>430</v>
      </c>
      <c r="B1883" s="106" t="s">
        <v>139</v>
      </c>
    </row>
    <row r="1884" spans="1:2">
      <c r="A1884" s="103">
        <v>440</v>
      </c>
      <c r="B1884" s="136" t="s">
        <v>2121</v>
      </c>
    </row>
    <row r="1885" spans="1:2">
      <c r="A1885" s="103">
        <v>441</v>
      </c>
      <c r="B1885" s="136" t="s">
        <v>2122</v>
      </c>
    </row>
    <row r="1886" spans="1:2">
      <c r="A1886" s="103">
        <v>464</v>
      </c>
      <c r="B1886" s="136" t="s">
        <v>2126</v>
      </c>
    </row>
    <row r="1887" spans="1:2">
      <c r="A1887" s="103">
        <v>500</v>
      </c>
      <c r="B1887" s="136" t="s">
        <v>1993</v>
      </c>
    </row>
    <row r="1888" spans="1:2">
      <c r="A1888" s="103">
        <v>510</v>
      </c>
      <c r="B1888" s="106" t="s">
        <v>647</v>
      </c>
    </row>
    <row r="1889" spans="1:2">
      <c r="A1889" s="103">
        <v>511</v>
      </c>
      <c r="B1889" s="106" t="s">
        <v>140</v>
      </c>
    </row>
    <row r="1890" spans="1:2">
      <c r="A1890" s="103">
        <v>512</v>
      </c>
      <c r="B1890" s="106" t="s">
        <v>141</v>
      </c>
    </row>
    <row r="1891" spans="1:2" ht="25.5">
      <c r="A1891" s="103">
        <v>513</v>
      </c>
      <c r="B1891" s="106" t="s">
        <v>142</v>
      </c>
    </row>
    <row r="1892" spans="1:2">
      <c r="A1892" s="103">
        <v>514</v>
      </c>
      <c r="B1892" s="106" t="s">
        <v>143</v>
      </c>
    </row>
    <row r="1893" spans="1:2">
      <c r="A1893" s="103">
        <v>515</v>
      </c>
      <c r="B1893" s="136" t="s">
        <v>882</v>
      </c>
    </row>
    <row r="1894" spans="1:2">
      <c r="A1894" s="103">
        <v>520</v>
      </c>
      <c r="B1894" s="106" t="s">
        <v>1082</v>
      </c>
    </row>
    <row r="1895" spans="1:2" ht="25.5">
      <c r="A1895" s="103">
        <v>521</v>
      </c>
      <c r="B1895" s="106" t="s">
        <v>144</v>
      </c>
    </row>
    <row r="1896" spans="1:2">
      <c r="A1896" s="103">
        <v>522</v>
      </c>
      <c r="B1896" s="106" t="s">
        <v>145</v>
      </c>
    </row>
    <row r="1897" spans="1:2">
      <c r="A1897" s="103">
        <v>530</v>
      </c>
      <c r="B1897" s="106" t="s">
        <v>146</v>
      </c>
    </row>
    <row r="1898" spans="1:2">
      <c r="A1898" s="103">
        <v>540</v>
      </c>
      <c r="B1898" s="136" t="s">
        <v>1992</v>
      </c>
    </row>
    <row r="1899" spans="1:2">
      <c r="A1899" s="103">
        <v>560</v>
      </c>
      <c r="B1899" s="106" t="s">
        <v>147</v>
      </c>
    </row>
    <row r="1900" spans="1:2">
      <c r="A1900" s="103">
        <v>570</v>
      </c>
      <c r="B1900" s="106" t="s">
        <v>148</v>
      </c>
    </row>
    <row r="1901" spans="1:2">
      <c r="A1901" s="103">
        <v>580</v>
      </c>
      <c r="B1901" s="106" t="s">
        <v>149</v>
      </c>
    </row>
    <row r="1902" spans="1:2">
      <c r="A1902" s="103">
        <v>600</v>
      </c>
      <c r="B1902" s="106" t="s">
        <v>1120</v>
      </c>
    </row>
    <row r="1903" spans="1:2">
      <c r="A1903" s="103">
        <v>610</v>
      </c>
      <c r="B1903" s="106" t="s">
        <v>1121</v>
      </c>
    </row>
    <row r="1904" spans="1:2">
      <c r="A1904" s="103">
        <v>611</v>
      </c>
      <c r="B1904" s="106" t="s">
        <v>1122</v>
      </c>
    </row>
    <row r="1905" spans="1:2">
      <c r="A1905" s="103">
        <v>612</v>
      </c>
      <c r="B1905" s="106" t="s">
        <v>1123</v>
      </c>
    </row>
    <row r="1906" spans="1:2">
      <c r="A1906" s="103">
        <v>620</v>
      </c>
      <c r="B1906" s="106" t="s">
        <v>1124</v>
      </c>
    </row>
    <row r="1907" spans="1:2">
      <c r="A1907" s="103">
        <v>621</v>
      </c>
      <c r="B1907" s="106" t="s">
        <v>1125</v>
      </c>
    </row>
    <row r="1908" spans="1:2">
      <c r="A1908" s="103">
        <v>622</v>
      </c>
      <c r="B1908" s="136" t="s">
        <v>1126</v>
      </c>
    </row>
    <row r="1909" spans="1:2">
      <c r="A1909" s="103">
        <v>630</v>
      </c>
      <c r="B1909" s="136" t="s">
        <v>2050</v>
      </c>
    </row>
    <row r="1910" spans="1:2">
      <c r="A1910" s="103">
        <v>700</v>
      </c>
      <c r="B1910" s="106" t="s">
        <v>1127</v>
      </c>
    </row>
    <row r="1911" spans="1:2">
      <c r="A1911" s="103">
        <v>710</v>
      </c>
      <c r="B1911" s="106" t="s">
        <v>1127</v>
      </c>
    </row>
    <row r="1912" spans="1:2">
      <c r="A1912" s="103">
        <v>800</v>
      </c>
      <c r="B1912" s="106" t="s">
        <v>1128</v>
      </c>
    </row>
    <row r="1913" spans="1:2">
      <c r="A1913" s="103">
        <v>810</v>
      </c>
      <c r="B1913" s="106" t="s">
        <v>1129</v>
      </c>
    </row>
    <row r="1914" spans="1:2">
      <c r="A1914" s="103">
        <v>820</v>
      </c>
      <c r="B1914" s="106" t="s">
        <v>1130</v>
      </c>
    </row>
    <row r="1915" spans="1:2">
      <c r="A1915" s="103">
        <v>821</v>
      </c>
      <c r="B1915" s="106" t="s">
        <v>1131</v>
      </c>
    </row>
    <row r="1916" spans="1:2">
      <c r="A1916" s="103">
        <v>822</v>
      </c>
      <c r="B1916" s="106" t="s">
        <v>1132</v>
      </c>
    </row>
    <row r="1917" spans="1:2">
      <c r="A1917" s="103">
        <v>823</v>
      </c>
      <c r="B1917" s="106" t="s">
        <v>1133</v>
      </c>
    </row>
    <row r="1918" spans="1:2">
      <c r="A1918" s="103">
        <v>830</v>
      </c>
      <c r="B1918" s="106" t="s">
        <v>1169</v>
      </c>
    </row>
    <row r="1919" spans="1:2" ht="38.25">
      <c r="A1919" s="103">
        <v>831</v>
      </c>
      <c r="B1919" s="107" t="s">
        <v>1170</v>
      </c>
    </row>
    <row r="1920" spans="1:2" ht="51">
      <c r="A1920" s="103">
        <v>832</v>
      </c>
      <c r="B1920" s="107" t="s">
        <v>1171</v>
      </c>
    </row>
    <row r="1921" spans="1:2">
      <c r="A1921" s="103">
        <v>833</v>
      </c>
      <c r="B1921" s="106" t="s">
        <v>1172</v>
      </c>
    </row>
    <row r="1922" spans="1:2" ht="25.5">
      <c r="A1922" s="103">
        <v>840</v>
      </c>
      <c r="B1922" s="106" t="s">
        <v>1173</v>
      </c>
    </row>
    <row r="1923" spans="1:2">
      <c r="A1923" s="103">
        <v>841</v>
      </c>
      <c r="B1923" s="106" t="s">
        <v>1174</v>
      </c>
    </row>
    <row r="1924" spans="1:2">
      <c r="A1924" s="103">
        <v>850</v>
      </c>
      <c r="B1924" s="106" t="s">
        <v>1175</v>
      </c>
    </row>
    <row r="1925" spans="1:2">
      <c r="A1925" s="103">
        <v>851</v>
      </c>
      <c r="B1925" s="106" t="s">
        <v>1176</v>
      </c>
    </row>
    <row r="1926" spans="1:2" ht="12.75" customHeight="1">
      <c r="A1926" s="103">
        <v>852</v>
      </c>
      <c r="B1926" s="106" t="s">
        <v>1177</v>
      </c>
    </row>
    <row r="1927" spans="1:2">
      <c r="A1927" s="103">
        <v>860</v>
      </c>
      <c r="B1927" s="106" t="s">
        <v>1716</v>
      </c>
    </row>
    <row r="1928" spans="1:2">
      <c r="A1928" s="103">
        <v>861</v>
      </c>
      <c r="B1928" s="106" t="s">
        <v>1717</v>
      </c>
    </row>
    <row r="1929" spans="1:2">
      <c r="A1929" s="103">
        <v>862</v>
      </c>
      <c r="B1929" s="106" t="s">
        <v>1718</v>
      </c>
    </row>
    <row r="1930" spans="1:2">
      <c r="A1930" s="103">
        <v>863</v>
      </c>
      <c r="B1930" s="106" t="s">
        <v>1719</v>
      </c>
    </row>
    <row r="1931" spans="1:2">
      <c r="A1931" s="103">
        <v>870</v>
      </c>
      <c r="B1931" s="106" t="s">
        <v>1720</v>
      </c>
    </row>
    <row r="1932" spans="1:2">
      <c r="A1932" s="103">
        <v>880</v>
      </c>
      <c r="B1932" s="106" t="s">
        <v>1721</v>
      </c>
    </row>
  </sheetData>
  <sheetProtection selectLockedCells="1" selectUnlockedCells="1"/>
  <phoneticPr fontId="0" type="noConversion"/>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5</vt:i4>
      </vt:variant>
    </vt:vector>
  </HeadingPairs>
  <TitlesOfParts>
    <vt:vector size="21" baseType="lpstr">
      <vt:lpstr>Пр1</vt:lpstr>
      <vt:lpstr>Пр2</vt:lpstr>
      <vt:lpstr>Пр3</vt:lpstr>
      <vt:lpstr>Пр4</vt:lpstr>
      <vt:lpstr>Пр5</vt:lpstr>
      <vt:lpstr>КВСР</vt:lpstr>
      <vt:lpstr>КФСР</vt:lpstr>
      <vt:lpstr>КЦСР</vt:lpstr>
      <vt:lpstr>КВР</vt:lpstr>
      <vt:lpstr>Пр_6</vt:lpstr>
      <vt:lpstr>Пр 7</vt:lpstr>
      <vt:lpstr>Пр_8</vt:lpstr>
      <vt:lpstr>Пр_9</vt:lpstr>
      <vt:lpstr>Пр_10</vt:lpstr>
      <vt:lpstr>Пр_11</vt:lpstr>
      <vt:lpstr>Числ</vt:lpstr>
      <vt:lpstr>КВР!Область_печати</vt:lpstr>
      <vt:lpstr>КВСР!Область_печати</vt:lpstr>
      <vt:lpstr>КФСР!Область_печати</vt:lpstr>
      <vt:lpstr>КЦСР!Область_печати</vt:lpstr>
      <vt:lpstr>Пр4!Область_печати</vt:lpstr>
    </vt:vector>
  </TitlesOfParts>
  <Manager>Минин А.А.</Manager>
  <Company>Департамент финансов администрации Тутаевского муниципального района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Бюджет 2012 года</dc:title>
  <dc:subject>Бюджет 2012 года</dc:subject>
  <dc:creator>Мохов М.Н.</dc:creator>
  <cp:lastModifiedBy>Секретарь</cp:lastModifiedBy>
  <cp:lastPrinted>2014-04-03T05:54:06Z</cp:lastPrinted>
  <dcterms:created xsi:type="dcterms:W3CDTF">2004-11-16T05:58:34Z</dcterms:created>
  <dcterms:modified xsi:type="dcterms:W3CDTF">2014-04-03T05:54:28Z</dcterms:modified>
</cp:coreProperties>
</file>